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klus\Desktop\Vladny cloud\FINAL\"/>
    </mc:Choice>
  </mc:AlternateContent>
  <bookViews>
    <workbookView xWindow="-120" yWindow="-120" windowWidth="29040" windowHeight="15840" activeTab="1"/>
  </bookViews>
  <sheets>
    <sheet name="SUMAR" sheetId="3" r:id="rId1"/>
    <sheet name="Kalkulacka_OBMENA IKT" sheetId="1" r:id="rId2"/>
    <sheet name="Kalkulacka_PODPORA_Agend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34" i="1" l="1"/>
  <c r="E34" i="1" s="1"/>
  <c r="F34" i="1" s="1"/>
  <c r="G34" i="1" s="1"/>
  <c r="H34" i="1" s="1"/>
  <c r="I34" i="1" s="1"/>
  <c r="J34" i="1" s="1"/>
  <c r="K34" i="1" s="1"/>
  <c r="L34" i="1" s="1"/>
  <c r="D24" i="1" l="1"/>
  <c r="E24" i="1" s="1"/>
  <c r="F24" i="1" s="1"/>
  <c r="G24" i="1" s="1"/>
  <c r="H24" i="1" s="1"/>
  <c r="I24" i="1" s="1"/>
  <c r="J24" i="1" s="1"/>
  <c r="K24" i="1" s="1"/>
  <c r="L24" i="1" s="1"/>
  <c r="D23" i="1"/>
  <c r="E23" i="1" s="1"/>
  <c r="F23" i="1" s="1"/>
  <c r="G23" i="1" s="1"/>
  <c r="H23" i="1" s="1"/>
  <c r="I23" i="1" s="1"/>
  <c r="J23" i="1" s="1"/>
  <c r="K23" i="1" s="1"/>
  <c r="L23" i="1" s="1"/>
  <c r="D37" i="1"/>
  <c r="E37" i="1" s="1"/>
  <c r="F37" i="1" s="1"/>
  <c r="G37" i="1" s="1"/>
  <c r="H37" i="1" s="1"/>
  <c r="I37" i="1" s="1"/>
  <c r="J37" i="1" s="1"/>
  <c r="K37" i="1" s="1"/>
  <c r="L37" i="1" s="1"/>
  <c r="D35" i="1"/>
  <c r="E35" i="1" s="1"/>
  <c r="F35" i="1" s="1"/>
  <c r="G35" i="1" s="1"/>
  <c r="H35" i="1" s="1"/>
  <c r="I35" i="1" s="1"/>
  <c r="J35" i="1" s="1"/>
  <c r="K35" i="1" s="1"/>
  <c r="L35" i="1" s="1"/>
  <c r="C38" i="1" l="1"/>
  <c r="D35" i="2"/>
  <c r="E35" i="2" s="1"/>
  <c r="F35" i="2" s="1"/>
  <c r="G35" i="2" s="1"/>
  <c r="H35" i="2" s="1"/>
  <c r="I35" i="2" s="1"/>
  <c r="J35" i="2" s="1"/>
  <c r="K35" i="2" s="1"/>
  <c r="L35" i="2" s="1"/>
  <c r="L3" i="3"/>
  <c r="K3" i="3"/>
  <c r="J3" i="3"/>
  <c r="I3" i="3"/>
  <c r="H3" i="3"/>
  <c r="G3" i="3"/>
  <c r="F3" i="3"/>
  <c r="E3" i="3"/>
  <c r="D3" i="3"/>
  <c r="C3" i="3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B44" i="2"/>
  <c r="D36" i="2"/>
  <c r="E36" i="2" s="1"/>
  <c r="F36" i="2" s="1"/>
  <c r="G36" i="2" s="1"/>
  <c r="H36" i="2" s="1"/>
  <c r="I36" i="2" s="1"/>
  <c r="J36" i="2" s="1"/>
  <c r="K36" i="2" s="1"/>
  <c r="L36" i="2" s="1"/>
  <c r="C30" i="2"/>
  <c r="C38" i="2" s="1"/>
  <c r="C17" i="2"/>
  <c r="C25" i="2" s="1"/>
  <c r="D23" i="2"/>
  <c r="D22" i="2"/>
  <c r="E22" i="2" s="1"/>
  <c r="F22" i="2" s="1"/>
  <c r="G22" i="2" s="1"/>
  <c r="H22" i="2" s="1"/>
  <c r="I22" i="2" s="1"/>
  <c r="J22" i="2" s="1"/>
  <c r="K22" i="2" s="1"/>
  <c r="L22" i="2" s="1"/>
  <c r="B13" i="2"/>
  <c r="B3" i="2"/>
  <c r="B3" i="1"/>
  <c r="J16" i="1" s="1"/>
  <c r="C16" i="1"/>
  <c r="D14" i="1"/>
  <c r="C27" i="1"/>
  <c r="D26" i="1"/>
  <c r="E26" i="1" s="1"/>
  <c r="D25" i="1"/>
  <c r="E25" i="1" s="1"/>
  <c r="F25" i="1" s="1"/>
  <c r="D36" i="1"/>
  <c r="E36" i="1" s="1"/>
  <c r="C14" i="1"/>
  <c r="L14" i="1"/>
  <c r="K14" i="1"/>
  <c r="J14" i="1"/>
  <c r="I14" i="1"/>
  <c r="H14" i="1"/>
  <c r="G14" i="1"/>
  <c r="F14" i="1"/>
  <c r="E14" i="1"/>
  <c r="B17" i="1"/>
  <c r="B35" i="1"/>
  <c r="B37" i="1"/>
  <c r="B34" i="1"/>
  <c r="B24" i="1"/>
  <c r="B23" i="1"/>
  <c r="B13" i="1"/>
  <c r="D17" i="2" l="1"/>
  <c r="E17" i="2" s="1"/>
  <c r="C37" i="2"/>
  <c r="C39" i="2" s="1"/>
  <c r="F17" i="2"/>
  <c r="E24" i="2"/>
  <c r="C24" i="2"/>
  <c r="D26" i="2" s="1"/>
  <c r="E23" i="2"/>
  <c r="F23" i="2" s="1"/>
  <c r="G23" i="2" s="1"/>
  <c r="H23" i="2" s="1"/>
  <c r="I23" i="2" s="1"/>
  <c r="J23" i="2" s="1"/>
  <c r="K23" i="2" s="1"/>
  <c r="L23" i="2" s="1"/>
  <c r="D24" i="2"/>
  <c r="C27" i="2"/>
  <c r="C40" i="2"/>
  <c r="G25" i="1"/>
  <c r="H25" i="1" s="1"/>
  <c r="I25" i="1" s="1"/>
  <c r="J25" i="1" s="1"/>
  <c r="K25" i="1" s="1"/>
  <c r="L25" i="1" s="1"/>
  <c r="E27" i="1"/>
  <c r="F26" i="1"/>
  <c r="D27" i="1"/>
  <c r="D28" i="1" s="1"/>
  <c r="C28" i="1"/>
  <c r="D38" i="1"/>
  <c r="D39" i="1" s="1"/>
  <c r="E38" i="1"/>
  <c r="F36" i="1"/>
  <c r="C39" i="1"/>
  <c r="D16" i="1"/>
  <c r="E16" i="1"/>
  <c r="G16" i="1"/>
  <c r="K16" i="1"/>
  <c r="L16" i="1"/>
  <c r="F16" i="1"/>
  <c r="H16" i="1"/>
  <c r="C18" i="1"/>
  <c r="I16" i="1"/>
  <c r="B3" i="3"/>
  <c r="D30" i="2"/>
  <c r="B14" i="2"/>
  <c r="C26" i="2" l="1"/>
  <c r="C4" i="2" s="1"/>
  <c r="D25" i="2"/>
  <c r="D27" i="2" s="1"/>
  <c r="E18" i="1"/>
  <c r="B25" i="1"/>
  <c r="D18" i="1"/>
  <c r="C5" i="2"/>
  <c r="D38" i="2"/>
  <c r="D37" i="2"/>
  <c r="E25" i="2"/>
  <c r="G17" i="2"/>
  <c r="F25" i="2"/>
  <c r="F24" i="2"/>
  <c r="F26" i="2" s="1"/>
  <c r="E26" i="2"/>
  <c r="E28" i="1"/>
  <c r="F27" i="1"/>
  <c r="G26" i="1"/>
  <c r="D4" i="1"/>
  <c r="E39" i="1"/>
  <c r="F38" i="1"/>
  <c r="F39" i="1" s="1"/>
  <c r="G36" i="1"/>
  <c r="C5" i="1"/>
  <c r="C4" i="1"/>
  <c r="K18" i="1"/>
  <c r="I18" i="1"/>
  <c r="B16" i="1"/>
  <c r="J18" i="1"/>
  <c r="L18" i="1"/>
  <c r="H18" i="1"/>
  <c r="G18" i="1"/>
  <c r="F18" i="1"/>
  <c r="E30" i="2"/>
  <c r="C4" i="3" l="1"/>
  <c r="C1" i="2"/>
  <c r="E27" i="2"/>
  <c r="F27" i="2"/>
  <c r="D39" i="2"/>
  <c r="D4" i="2" s="1"/>
  <c r="D4" i="3" s="1"/>
  <c r="D40" i="2"/>
  <c r="D5" i="2" s="1"/>
  <c r="E37" i="2"/>
  <c r="E38" i="2"/>
  <c r="H17" i="2"/>
  <c r="G24" i="2"/>
  <c r="G26" i="2" s="1"/>
  <c r="G25" i="2"/>
  <c r="G27" i="2" s="1"/>
  <c r="E4" i="1"/>
  <c r="G27" i="1"/>
  <c r="G28" i="1" s="1"/>
  <c r="H26" i="1"/>
  <c r="F28" i="1"/>
  <c r="F4" i="1" s="1"/>
  <c r="G38" i="1"/>
  <c r="G39" i="1" s="1"/>
  <c r="H36" i="1"/>
  <c r="D5" i="1"/>
  <c r="C5" i="3"/>
  <c r="C1" i="3" s="1"/>
  <c r="C1" i="1"/>
  <c r="F30" i="2"/>
  <c r="D1" i="2" l="1"/>
  <c r="E39" i="2"/>
  <c r="E4" i="2" s="1"/>
  <c r="E4" i="3" s="1"/>
  <c r="I17" i="2"/>
  <c r="H24" i="2"/>
  <c r="H25" i="2"/>
  <c r="H27" i="2" s="1"/>
  <c r="F37" i="2"/>
  <c r="F38" i="2"/>
  <c r="F40" i="2" s="1"/>
  <c r="F5" i="2" s="1"/>
  <c r="E40" i="2"/>
  <c r="E5" i="2" s="1"/>
  <c r="G4" i="1"/>
  <c r="I26" i="1"/>
  <c r="H27" i="1"/>
  <c r="H38" i="1"/>
  <c r="H39" i="1" s="1"/>
  <c r="I36" i="1"/>
  <c r="E5" i="1"/>
  <c r="D1" i="1"/>
  <c r="D5" i="3"/>
  <c r="D1" i="3" s="1"/>
  <c r="G30" i="2"/>
  <c r="E1" i="2" l="1"/>
  <c r="J17" i="2"/>
  <c r="I25" i="2"/>
  <c r="I24" i="2"/>
  <c r="I26" i="2" s="1"/>
  <c r="G38" i="2"/>
  <c r="G40" i="2" s="1"/>
  <c r="G5" i="2" s="1"/>
  <c r="G37" i="2"/>
  <c r="G39" i="2" s="1"/>
  <c r="G4" i="2" s="1"/>
  <c r="G4" i="3" s="1"/>
  <c r="F39" i="2"/>
  <c r="F4" i="2" s="1"/>
  <c r="F4" i="3" s="1"/>
  <c r="H26" i="2"/>
  <c r="H28" i="1"/>
  <c r="H4" i="1" s="1"/>
  <c r="I27" i="1"/>
  <c r="J26" i="1"/>
  <c r="I38" i="1"/>
  <c r="I39" i="1" s="1"/>
  <c r="J36" i="1"/>
  <c r="F5" i="1"/>
  <c r="E1" i="1"/>
  <c r="E5" i="3"/>
  <c r="E1" i="3" s="1"/>
  <c r="H30" i="2"/>
  <c r="I27" i="2" l="1"/>
  <c r="H37" i="2"/>
  <c r="H39" i="2" s="1"/>
  <c r="H4" i="2" s="1"/>
  <c r="H38" i="2"/>
  <c r="K17" i="2"/>
  <c r="J25" i="2"/>
  <c r="J27" i="2" s="1"/>
  <c r="J24" i="2"/>
  <c r="J26" i="2" s="1"/>
  <c r="G1" i="2"/>
  <c r="F1" i="2"/>
  <c r="I28" i="1"/>
  <c r="I4" i="1" s="1"/>
  <c r="K26" i="1"/>
  <c r="J27" i="1"/>
  <c r="J28" i="1" s="1"/>
  <c r="J38" i="1"/>
  <c r="J39" i="1" s="1"/>
  <c r="K36" i="1"/>
  <c r="G5" i="1"/>
  <c r="F1" i="1"/>
  <c r="F5" i="3"/>
  <c r="F1" i="3" s="1"/>
  <c r="I30" i="2"/>
  <c r="H4" i="3" l="1"/>
  <c r="I37" i="2"/>
  <c r="I39" i="2" s="1"/>
  <c r="I4" i="2" s="1"/>
  <c r="I4" i="3" s="1"/>
  <c r="I38" i="2"/>
  <c r="I40" i="2" s="1"/>
  <c r="I5" i="2" s="1"/>
  <c r="H40" i="2"/>
  <c r="H5" i="2" s="1"/>
  <c r="H1" i="2" s="1"/>
  <c r="L17" i="2"/>
  <c r="K25" i="2"/>
  <c r="K24" i="2"/>
  <c r="K26" i="2" s="1"/>
  <c r="L26" i="1"/>
  <c r="L27" i="1" s="1"/>
  <c r="K27" i="1"/>
  <c r="K28" i="1" s="1"/>
  <c r="J4" i="1"/>
  <c r="K38" i="1"/>
  <c r="K39" i="1" s="1"/>
  <c r="L36" i="1"/>
  <c r="H5" i="1"/>
  <c r="G1" i="1"/>
  <c r="G5" i="3"/>
  <c r="G1" i="3" s="1"/>
  <c r="J30" i="2"/>
  <c r="I1" i="2" l="1"/>
  <c r="L28" i="1"/>
  <c r="L25" i="2"/>
  <c r="L27" i="2" s="1"/>
  <c r="L24" i="2"/>
  <c r="K27" i="2"/>
  <c r="J38" i="2"/>
  <c r="J37" i="2"/>
  <c r="J39" i="2" s="1"/>
  <c r="J4" i="2" s="1"/>
  <c r="J4" i="3" s="1"/>
  <c r="B27" i="1"/>
  <c r="K4" i="1"/>
  <c r="B26" i="1"/>
  <c r="L38" i="1"/>
  <c r="B36" i="1"/>
  <c r="I5" i="1"/>
  <c r="H5" i="3"/>
  <c r="H1" i="3" s="1"/>
  <c r="H1" i="1"/>
  <c r="K30" i="2"/>
  <c r="B25" i="2" l="1"/>
  <c r="J40" i="2"/>
  <c r="J5" i="2" s="1"/>
  <c r="J1" i="2" s="1"/>
  <c r="L26" i="2"/>
  <c r="B24" i="2"/>
  <c r="K38" i="2"/>
  <c r="K40" i="2" s="1"/>
  <c r="K5" i="2" s="1"/>
  <c r="K37" i="2"/>
  <c r="K39" i="2" s="1"/>
  <c r="K4" i="2" s="1"/>
  <c r="K4" i="3" s="1"/>
  <c r="B38" i="1"/>
  <c r="L39" i="1"/>
  <c r="L4" i="1" s="1"/>
  <c r="J5" i="1"/>
  <c r="I5" i="3"/>
  <c r="I1" i="3" s="1"/>
  <c r="I1" i="1"/>
  <c r="L30" i="2"/>
  <c r="K1" i="2" l="1"/>
  <c r="L38" i="2"/>
  <c r="B38" i="2" s="1"/>
  <c r="L37" i="2"/>
  <c r="L39" i="2" s="1"/>
  <c r="L4" i="2" s="1"/>
  <c r="L4" i="3" s="1"/>
  <c r="K5" i="1"/>
  <c r="J5" i="3"/>
  <c r="J1" i="3" s="1"/>
  <c r="J1" i="1"/>
  <c r="B37" i="2" l="1"/>
  <c r="L40" i="2"/>
  <c r="L5" i="2" s="1"/>
  <c r="L1" i="2" s="1"/>
  <c r="L5" i="1"/>
  <c r="K5" i="3"/>
  <c r="K1" i="3" s="1"/>
  <c r="K1" i="1"/>
  <c r="B43" i="2"/>
  <c r="L5" i="3" l="1"/>
  <c r="L1" i="3" s="1"/>
  <c r="L1" i="1"/>
</calcChain>
</file>

<file path=xl/sharedStrings.xml><?xml version="1.0" encoding="utf-8"?>
<sst xmlns="http://schemas.openxmlformats.org/spreadsheetml/2006/main" count="108" uniqueCount="62">
  <si>
    <t>Investicne vydavky</t>
  </si>
  <si>
    <t>Počet dotknutých pracovníkov</t>
  </si>
  <si>
    <t>Znemožnenie výkonu povolania</t>
  </si>
  <si>
    <t>Premenné</t>
  </si>
  <si>
    <t>% Výpadkov</t>
  </si>
  <si>
    <t>% Práce na ktoré využívajú zariadenie</t>
  </si>
  <si>
    <t>Náklady na výpadky</t>
  </si>
  <si>
    <t>Náklady na výpadky - kumulatív</t>
  </si>
  <si>
    <t>Zníženie rizika výpadku služby</t>
  </si>
  <si>
    <t>% Výpadku služby</t>
  </si>
  <si>
    <t>Náklady na prestoje</t>
  </si>
  <si>
    <t>Počet podaní - ročne</t>
  </si>
  <si>
    <t>Dĺžka trvania služby - min</t>
  </si>
  <si>
    <t>Náklady na prestoje - kumulatív</t>
  </si>
  <si>
    <t>Prevádzkové náklady</t>
  </si>
  <si>
    <t>Ročné prevádzkové náklady - TO BE - SLA</t>
  </si>
  <si>
    <t>Ročné prevádzkové náklady - TO BE - ROZVOJ</t>
  </si>
  <si>
    <t>Ročné prevádzkové náklady - AS IS - SLA</t>
  </si>
  <si>
    <t>Rok Návratnosti</t>
  </si>
  <si>
    <t>Prevadzka - AS IS - kumulatív</t>
  </si>
  <si>
    <t>Prevadzka - TO BE - kumulatív</t>
  </si>
  <si>
    <t>Prevádzkové náklady - TO BE - SLA %</t>
  </si>
  <si>
    <t>Valorizačné % mzdy</t>
  </si>
  <si>
    <t>Mzdový náklad</t>
  </si>
  <si>
    <t>Nárast výpadku služby v %</t>
  </si>
  <si>
    <t>Priemerná hodinová mzda</t>
  </si>
  <si>
    <t>Valorizácia mzdy v %</t>
  </si>
  <si>
    <t>Kumulatívne vydavky AS IS</t>
  </si>
  <si>
    <t>Kumulatívne výdavky TO BE</t>
  </si>
  <si>
    <t>Uplatneny case</t>
  </si>
  <si>
    <t>Prevadzkove naklady</t>
  </si>
  <si>
    <t>ANO</t>
  </si>
  <si>
    <t>Sumár / Roky</t>
  </si>
  <si>
    <t xml:space="preserve"> - </t>
  </si>
  <si>
    <t xml:space="preserve"> -</t>
  </si>
  <si>
    <t>% Predĺženia služby</t>
  </si>
  <si>
    <t>Nárast výpadkov počas rokov</t>
  </si>
  <si>
    <t>Úspora nákladov na strane štátu</t>
  </si>
  <si>
    <t>Úspora nákladov klienta</t>
  </si>
  <si>
    <t>Kvalitatívna úspora</t>
  </si>
  <si>
    <t>Počet uživateľských požiadaviek v systéme</t>
  </si>
  <si>
    <t>Počet uživateľských požiadaviek - AS IS</t>
  </si>
  <si>
    <t>Počet uživateľských požiadaviek - TO BE</t>
  </si>
  <si>
    <t>Valorizácia mzdy</t>
  </si>
  <si>
    <t>Čas spracovania podania AS IS</t>
  </si>
  <si>
    <t>Materiálové náklady AS IS</t>
  </si>
  <si>
    <t>Náklady na podania AS IS</t>
  </si>
  <si>
    <t>Náklady na podania TO BE</t>
  </si>
  <si>
    <t>Mzdové náklady hodinový</t>
  </si>
  <si>
    <t>Inflačný kooeficient</t>
  </si>
  <si>
    <t>Kumulatívne náklady AS IS</t>
  </si>
  <si>
    <t>Kumulatívne náklady TO BE</t>
  </si>
  <si>
    <t>Úspora nákladov na strane žiadateľa</t>
  </si>
  <si>
    <t>Čas vypracovania podania - žiadateľ AS IS</t>
  </si>
  <si>
    <t>Čas vypracovania podania - žiadateľ TO BE</t>
  </si>
  <si>
    <t>Kvalitatívny prínos</t>
  </si>
  <si>
    <t>Hodnota nákladov AS IS</t>
  </si>
  <si>
    <t>Hodnota nákladov TO BE</t>
  </si>
  <si>
    <t>Materiálové náklady TO BE</t>
  </si>
  <si>
    <t>Čas spracovania podania TO BE</t>
  </si>
  <si>
    <t>Uplatnený case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</si>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</sst>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4" x14ac:knownFonts="1">
    <font>
      <sz val="10"/>
      <color theme="1"/>
      <name val="Calibri Light"/>
      <family val="2"/>
      <charset val="238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1" xfId="0" applyFill="1" applyBorder="1"/>
    <xf numFmtId="0" fontId="2" fillId="3" borderId="1" xfId="0" applyFont="1" applyFill="1" applyBorder="1"/>
    <xf numFmtId="164" fontId="0" fillId="5" borderId="1" xfId="0" applyNumberFormat="1" applyFill="1" applyBorder="1"/>
    <xf numFmtId="164" fontId="0" fillId="4" borderId="1" xfId="0" applyNumberFormat="1" applyFill="1" applyBorder="1"/>
    <xf numFmtId="9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9" fontId="0" fillId="2" borderId="2" xfId="0" applyNumberFormat="1" applyFill="1" applyBorder="1"/>
    <xf numFmtId="9" fontId="0" fillId="2" borderId="3" xfId="0" applyNumberFormat="1" applyFill="1" applyBorder="1"/>
    <xf numFmtId="0" fontId="0" fillId="5" borderId="1" xfId="0" applyFill="1" applyBorder="1"/>
    <xf numFmtId="9" fontId="0" fillId="2" borderId="4" xfId="0" applyNumberFormat="1" applyFill="1" applyBorder="1"/>
    <xf numFmtId="9" fontId="0" fillId="2" borderId="5" xfId="0" applyNumberFormat="1" applyFill="1" applyBorder="1"/>
    <xf numFmtId="9" fontId="0" fillId="2" borderId="6" xfId="0" applyNumberFormat="1" applyFill="1" applyBorder="1"/>
    <xf numFmtId="9" fontId="0" fillId="2" borderId="7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164" fontId="0" fillId="2" borderId="4" xfId="0" applyNumberFormat="1" applyFill="1" applyBorder="1" applyAlignment="1"/>
    <xf numFmtId="164" fontId="0" fillId="2" borderId="5" xfId="0" applyNumberFormat="1" applyFill="1" applyBorder="1" applyAlignment="1"/>
    <xf numFmtId="164" fontId="0" fillId="2" borderId="8" xfId="0" applyNumberFormat="1" applyFill="1" applyBorder="1" applyAlignment="1"/>
    <xf numFmtId="164" fontId="0" fillId="2" borderId="0" xfId="0" applyNumberFormat="1" applyFill="1" applyBorder="1" applyAlignment="1"/>
    <xf numFmtId="164" fontId="0" fillId="2" borderId="6" xfId="0" applyNumberFormat="1" applyFill="1" applyBorder="1" applyAlignment="1"/>
    <xf numFmtId="164" fontId="0" fillId="2" borderId="7" xfId="0" applyNumberFormat="1" applyFill="1" applyBorder="1" applyAlignment="1"/>
    <xf numFmtId="9" fontId="3" fillId="4" borderId="1" xfId="0" applyNumberFormat="1" applyFont="1" applyFill="1" applyBorder="1"/>
    <xf numFmtId="164" fontId="3" fillId="4" borderId="1" xfId="0" applyNumberFormat="1" applyFont="1" applyFill="1" applyBorder="1"/>
    <xf numFmtId="3" fontId="0" fillId="5" borderId="1" xfId="0" applyNumberFormat="1" applyFill="1" applyBorder="1"/>
    <xf numFmtId="0" fontId="2" fillId="2" borderId="1" xfId="0" applyFont="1" applyFill="1" applyBorder="1" applyAlignment="1">
      <alignment horizontal="center"/>
    </xf>
    <xf numFmtId="4" fontId="0" fillId="4" borderId="1" xfId="0" applyNumberFormat="1" applyFill="1" applyBorder="1"/>
    <xf numFmtId="165" fontId="2" fillId="4" borderId="1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65" fontId="0" fillId="4" borderId="1" xfId="0" applyNumberFormat="1" applyFill="1" applyBorder="1"/>
    <xf numFmtId="165" fontId="0" fillId="5" borderId="1" xfId="0" applyNumberFormat="1" applyFill="1" applyBorder="1"/>
    <xf numFmtId="165" fontId="2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0" fillId="5" borderId="10" xfId="0" applyFill="1" applyBorder="1"/>
    <xf numFmtId="0" fontId="0" fillId="5" borderId="11" xfId="0" applyFill="1" applyBorder="1"/>
    <xf numFmtId="0" fontId="2" fillId="3" borderId="12" xfId="0" applyFont="1" applyFill="1" applyBorder="1"/>
    <xf numFmtId="0" fontId="2" fillId="3" borderId="13" xfId="0" applyFont="1" applyFill="1" applyBorder="1"/>
    <xf numFmtId="164" fontId="0" fillId="4" borderId="13" xfId="0" applyNumberFormat="1" applyFill="1" applyBorder="1"/>
    <xf numFmtId="164" fontId="0" fillId="5" borderId="13" xfId="0" applyNumberFormat="1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1" fillId="3" borderId="12" xfId="0" applyFont="1" applyFill="1" applyBorder="1"/>
    <xf numFmtId="0" fontId="2" fillId="3" borderId="12" xfId="0" applyFont="1" applyFill="1" applyBorder="1" applyAlignment="1">
      <alignment wrapText="1"/>
    </xf>
    <xf numFmtId="4" fontId="0" fillId="4" borderId="13" xfId="0" applyNumberFormat="1" applyFill="1" applyBorder="1"/>
    <xf numFmtId="0" fontId="2" fillId="3" borderId="12" xfId="0" applyFont="1" applyFill="1" applyBorder="1" applyAlignment="1">
      <alignment horizontal="left"/>
    </xf>
    <xf numFmtId="165" fontId="2" fillId="5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5" borderId="13" xfId="0" applyNumberFormat="1" applyFill="1" applyBorder="1"/>
    <xf numFmtId="0" fontId="2" fillId="3" borderId="16" xfId="0" applyFont="1" applyFill="1" applyBorder="1"/>
    <xf numFmtId="164" fontId="0" fillId="5" borderId="0" xfId="0" applyNumberFormat="1" applyFill="1" applyBorder="1"/>
    <xf numFmtId="164" fontId="0" fillId="5" borderId="15" xfId="0" applyNumberFormat="1" applyFill="1" applyBorder="1"/>
    <xf numFmtId="165" fontId="3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5" borderId="13" xfId="0" applyNumberFormat="1" applyFont="1" applyFill="1" applyBorder="1" applyAlignment="1">
      <alignment horizontal="center"/>
    </xf>
    <xf numFmtId="0" fontId="2" fillId="3" borderId="17" xfId="0" applyFont="1" applyFill="1" applyBorder="1"/>
    <xf numFmtId="165" fontId="3" fillId="5" borderId="18" xfId="0" applyNumberFormat="1" applyFont="1" applyFill="1" applyBorder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0" fontId="2" fillId="3" borderId="20" xfId="0" applyFont="1" applyFill="1" applyBorder="1"/>
    <xf numFmtId="164" fontId="0" fillId="5" borderId="18" xfId="0" applyNumberFormat="1" applyFill="1" applyBorder="1" applyAlignment="1">
      <alignment horizontal="right"/>
    </xf>
    <xf numFmtId="164" fontId="0" fillId="5" borderId="21" xfId="0" applyNumberFormat="1" applyFill="1" applyBorder="1"/>
    <xf numFmtId="164" fontId="0" fillId="5" borderId="22" xfId="0" applyNumberFormat="1" applyFill="1" applyBorder="1"/>
    <xf numFmtId="164" fontId="0" fillId="5" borderId="18" xfId="0" applyNumberFormat="1" applyFill="1" applyBorder="1"/>
    <xf numFmtId="164" fontId="0" fillId="5" borderId="19" xfId="0" applyNumberFormat="1" applyFill="1" applyBorder="1"/>
    <xf numFmtId="164" fontId="0" fillId="4" borderId="13" xfId="0" applyNumberFormat="1" applyFill="1" applyBorder="1" applyAlignment="1">
      <alignment horizontal="center"/>
    </xf>
    <xf numFmtId="0" fontId="1" fillId="3" borderId="17" xfId="0" applyFont="1" applyFill="1" applyBorder="1"/>
    <xf numFmtId="164" fontId="0" fillId="4" borderId="19" xfId="0" applyNumberFormat="1" applyFill="1" applyBorder="1" applyAlignment="1">
      <alignment horizontal="center"/>
    </xf>
    <xf numFmtId="0" fontId="2" fillId="3" borderId="17" xfId="0" applyFont="1" applyFill="1" applyBorder="1" applyAlignment="1">
      <alignment wrapText="1"/>
    </xf>
    <xf numFmtId="3" fontId="0" fillId="5" borderId="18" xfId="0" applyNumberFormat="1" applyFill="1" applyBorder="1"/>
    <xf numFmtId="4" fontId="0" fillId="4" borderId="18" xfId="0" applyNumberFormat="1" applyFill="1" applyBorder="1"/>
    <xf numFmtId="4" fontId="0" fillId="4" borderId="19" xfId="0" applyNumberFormat="1" applyFill="1" applyBorder="1"/>
    <xf numFmtId="164" fontId="0" fillId="2" borderId="26" xfId="0" applyNumberFormat="1" applyFill="1" applyBorder="1" applyAlignment="1"/>
    <xf numFmtId="164" fontId="0" fillId="2" borderId="15" xfId="0" applyNumberFormat="1" applyFill="1" applyBorder="1" applyAlignment="1"/>
    <xf numFmtId="164" fontId="0" fillId="2" borderId="27" xfId="0" applyNumberFormat="1" applyFill="1" applyBorder="1" applyAlignment="1"/>
    <xf numFmtId="0" fontId="0" fillId="4" borderId="13" xfId="0" applyFill="1" applyBorder="1"/>
    <xf numFmtId="9" fontId="0" fillId="5" borderId="13" xfId="0" applyNumberFormat="1" applyFill="1" applyBorder="1"/>
    <xf numFmtId="9" fontId="0" fillId="4" borderId="13" xfId="0" applyNumberFormat="1" applyFill="1" applyBorder="1"/>
    <xf numFmtId="0" fontId="0" fillId="5" borderId="18" xfId="0" applyFill="1" applyBorder="1" applyAlignment="1">
      <alignment horizontal="right"/>
    </xf>
    <xf numFmtId="9" fontId="0" fillId="2" borderId="26" xfId="0" applyNumberFormat="1" applyFill="1" applyBorder="1"/>
    <xf numFmtId="9" fontId="0" fillId="2" borderId="27" xfId="0" applyNumberFormat="1" applyFill="1" applyBorder="1"/>
    <xf numFmtId="9" fontId="0" fillId="2" borderId="28" xfId="0" applyNumberFormat="1" applyFill="1" applyBorder="1"/>
    <xf numFmtId="3" fontId="0" fillId="4" borderId="1" xfId="0" applyNumberFormat="1" applyFill="1" applyBorder="1"/>
    <xf numFmtId="3" fontId="0" fillId="4" borderId="1" xfId="0" applyNumberFormat="1" applyFill="1" applyBorder="1" applyAlignment="1">
      <alignment horizontal="right"/>
    </xf>
    <xf numFmtId="3" fontId="0" fillId="4" borderId="13" xfId="0" applyNumberFormat="1" applyFill="1" applyBorder="1"/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</cellXfs>
  <cellStyles count="1">
    <cellStyle name="Normálna" xfId="0" builtinId="0"/>
  </cellStyles>
  <dxfs count="9"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</border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</border>
    </dxf>
    <dxf>
      <font>
        <color theme="4" tint="0.79998168889431442"/>
      </font>
      <fill>
        <patternFill patternType="solid">
          <bgColor theme="4" tint="0.79998168889431442"/>
        </patternFill>
      </fill>
      <border>
        <left/>
        <right/>
        <top/>
        <bottom/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nákladov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SUMAR!$A$4</c:f>
              <c:strCache>
                <c:ptCount val="1"/>
                <c:pt idx="0">
                  <c:v>Kumulatívne vydavky AS 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SUMAR!$B$4:$L$4</c:f>
              <c:numCache>
                <c:formatCode>#\ ##0\ "€"</c:formatCode>
                <c:ptCount val="11"/>
                <c:pt idx="1">
                  <c:v>5283503.2835999997</c:v>
                </c:pt>
                <c:pt idx="2">
                  <c:v>63407102.324813403</c:v>
                </c:pt>
                <c:pt idx="3">
                  <c:v>69406916.566087469</c:v>
                </c:pt>
                <c:pt idx="4">
                  <c:v>75706721.519425243</c:v>
                </c:pt>
                <c:pt idx="5">
                  <c:v>82321516.720429912</c:v>
                </c:pt>
                <c:pt idx="6">
                  <c:v>89267051.681484818</c:v>
                </c:pt>
                <c:pt idx="7">
                  <c:v>96559863.390592456</c:v>
                </c:pt>
                <c:pt idx="8">
                  <c:v>104217315.68515548</c:v>
                </c:pt>
                <c:pt idx="9">
                  <c:v>112257640.59444666</c:v>
                </c:pt>
                <c:pt idx="10">
                  <c:v>120699981.7492024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2-47B8-B1AE-F6BB8D630019}"/>
            </c:ext>
          </c:extLst>
        </c:ser>
        <c:ser>
          <c:idx val="1"/>
          <c:order val="1"/>
          <c:tx>
            <c:strRef>
              <c:f>SUMAR!$A$5</c:f>
              <c:strCache>
                <c:ptCount val="1"/>
                <c:pt idx="0">
                  <c:v>Kumulatívne výdavky TO 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SUMAR!$B$5:$L$5</c:f>
              <c:numCache>
                <c:formatCode>#\ ##0\ "€"</c:formatCode>
                <c:ptCount val="11"/>
                <c:pt idx="1">
                  <c:v>21695263.923599999</c:v>
                </c:pt>
                <c:pt idx="2">
                  <c:v>29551452.547213398</c:v>
                </c:pt>
                <c:pt idx="3">
                  <c:v>32025921.823613394</c:v>
                </c:pt>
                <c:pt idx="4">
                  <c:v>34500391.10001339</c:v>
                </c:pt>
                <c:pt idx="5">
                  <c:v>36974860.37641339</c:v>
                </c:pt>
                <c:pt idx="6">
                  <c:v>39449329.65281339</c:v>
                </c:pt>
                <c:pt idx="7">
                  <c:v>41923798.92921339</c:v>
                </c:pt>
                <c:pt idx="8">
                  <c:v>44398268.20561339</c:v>
                </c:pt>
                <c:pt idx="9">
                  <c:v>46872737.482013382</c:v>
                </c:pt>
                <c:pt idx="10">
                  <c:v>49347206.758413382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2-47B8-B1AE-F6BB8D63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77487"/>
        <c:axId val="98377903"/>
      </c:lineChart>
      <c:catAx>
        <c:axId val="983774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8377903"/>
        <c:crosses val="autoZero"/>
        <c:auto val="1"/>
        <c:lblAlgn val="ctr"/>
        <c:lblOffset val="100"/>
        <c:noMultiLvlLbl val="0"/>
      </c:catAx>
      <c:valAx>
        <c:axId val="9837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8377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83820</xdr:rowOff>
    </xdr:from>
    <xdr:to>
      <xdr:col>12</xdr:col>
      <xdr:colOff>22860</xdr:colOff>
      <xdr:row>22</xdr:row>
      <xdr:rowOff>22860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819D169-55C4-4168-A319-3E734B2A8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H27" sqref="H27"/>
    </sheetView>
  </sheetViews>
  <sheetFormatPr defaultColWidth="9" defaultRowHeight="13" x14ac:dyDescent="0.3"/>
  <cols>
    <col min="1" max="1" width="40.69921875" bestFit="1" customWidth="1"/>
    <col min="2" max="2" width="14.59765625" bestFit="1" customWidth="1"/>
    <col min="3" max="8" width="11.3984375" customWidth="1"/>
    <col min="9" max="12" width="12.296875" bestFit="1" customWidth="1"/>
  </cols>
  <sheetData>
    <row r="1" spans="1:12" x14ac:dyDescent="0.3">
      <c r="A1" s="5" t="s">
        <v>18</v>
      </c>
      <c r="B1" s="4"/>
      <c r="C1" s="12" t="str">
        <f>IF(C5&lt;C4,"NAVRAT","")</f>
        <v/>
      </c>
      <c r="D1" s="12" t="str">
        <f t="shared" ref="D1:L1" si="0">IF(D5&lt;D4,"NAVRAT","")</f>
        <v>NAVRAT</v>
      </c>
      <c r="E1" s="12" t="str">
        <f t="shared" si="0"/>
        <v>NAVRAT</v>
      </c>
      <c r="F1" s="12" t="str">
        <f t="shared" si="0"/>
        <v>NAVRAT</v>
      </c>
      <c r="G1" s="12" t="str">
        <f t="shared" si="0"/>
        <v>NAVRAT</v>
      </c>
      <c r="H1" s="12" t="str">
        <f t="shared" si="0"/>
        <v>NAVRAT</v>
      </c>
      <c r="I1" s="12" t="str">
        <f t="shared" si="0"/>
        <v>NAVRAT</v>
      </c>
      <c r="J1" s="12" t="str">
        <f t="shared" si="0"/>
        <v>NAVRAT</v>
      </c>
      <c r="K1" s="12" t="str">
        <f t="shared" si="0"/>
        <v>NAVRAT</v>
      </c>
      <c r="L1" s="12" t="str">
        <f t="shared" si="0"/>
        <v>NAVRAT</v>
      </c>
    </row>
    <row r="2" spans="1:12" x14ac:dyDescent="0.3">
      <c r="A2" s="5" t="s">
        <v>3</v>
      </c>
      <c r="B2" s="5" t="s">
        <v>32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</row>
    <row r="3" spans="1:12" x14ac:dyDescent="0.3">
      <c r="A3" s="5" t="s">
        <v>0</v>
      </c>
      <c r="B3" s="6">
        <f>SUM(C3:L3)</f>
        <v>31579333.121600013</v>
      </c>
      <c r="C3" s="6">
        <f>'Kalkulacka_OBMENA IKT'!C3+Kalkulacka_PODPORA_Agendy!C3</f>
        <v>16411760.640000001</v>
      </c>
      <c r="D3" s="6">
        <f>'Kalkulacka_OBMENA IKT'!D3+Kalkulacka_PODPORA_Agendy!D3</f>
        <v>2142079.8223999999</v>
      </c>
      <c r="E3" s="6">
        <f>'Kalkulacka_OBMENA IKT'!E3+Kalkulacka_PODPORA_Agendy!E3</f>
        <v>1628186.5824000002</v>
      </c>
      <c r="F3" s="6">
        <f>'Kalkulacka_OBMENA IKT'!F3+Kalkulacka_PODPORA_Agendy!F3</f>
        <v>1628186.5824000002</v>
      </c>
      <c r="G3" s="6">
        <f>'Kalkulacka_OBMENA IKT'!G3+Kalkulacka_PODPORA_Agendy!G3</f>
        <v>1628186.5824000002</v>
      </c>
      <c r="H3" s="6">
        <f>'Kalkulacka_OBMENA IKT'!H3+Kalkulacka_PODPORA_Agendy!H3</f>
        <v>1628186.5824000002</v>
      </c>
      <c r="I3" s="6">
        <f>'Kalkulacka_OBMENA IKT'!I3+Kalkulacka_PODPORA_Agendy!I3</f>
        <v>1628186.5824000002</v>
      </c>
      <c r="J3" s="6">
        <f>'Kalkulacka_OBMENA IKT'!J3+Kalkulacka_PODPORA_Agendy!J3</f>
        <v>1628186.5824000002</v>
      </c>
      <c r="K3" s="6">
        <f>'Kalkulacka_OBMENA IKT'!K3+Kalkulacka_PODPORA_Agendy!K3</f>
        <v>1628186.5824000002</v>
      </c>
      <c r="L3" s="6">
        <f>'Kalkulacka_OBMENA IKT'!L3+Kalkulacka_PODPORA_Agendy!L3</f>
        <v>1628186.5824000002</v>
      </c>
    </row>
    <row r="4" spans="1:12" x14ac:dyDescent="0.3">
      <c r="A4" s="5" t="s">
        <v>27</v>
      </c>
      <c r="B4" s="6"/>
      <c r="C4" s="6">
        <f>'Kalkulacka_OBMENA IKT'!C4+Kalkulacka_PODPORA_Agendy!C4</f>
        <v>5283503.2835999997</v>
      </c>
      <c r="D4" s="6">
        <f>'Kalkulacka_OBMENA IKT'!D4+Kalkulacka_PODPORA_Agendy!D4</f>
        <v>63407102.324813403</v>
      </c>
      <c r="E4" s="6">
        <f>'Kalkulacka_OBMENA IKT'!E4+Kalkulacka_PODPORA_Agendy!E4</f>
        <v>69406916.566087469</v>
      </c>
      <c r="F4" s="6">
        <f>'Kalkulacka_OBMENA IKT'!F4+Kalkulacka_PODPORA_Agendy!F4</f>
        <v>75706721.519425243</v>
      </c>
      <c r="G4" s="6">
        <f>'Kalkulacka_OBMENA IKT'!G4+Kalkulacka_PODPORA_Agendy!G4</f>
        <v>82321516.720429912</v>
      </c>
      <c r="H4" s="6">
        <f>'Kalkulacka_OBMENA IKT'!H4+Kalkulacka_PODPORA_Agendy!H4</f>
        <v>89267051.681484818</v>
      </c>
      <c r="I4" s="6">
        <f>'Kalkulacka_OBMENA IKT'!I4+Kalkulacka_PODPORA_Agendy!I4</f>
        <v>96559863.390592456</v>
      </c>
      <c r="J4" s="6">
        <f>'Kalkulacka_OBMENA IKT'!J4+Kalkulacka_PODPORA_Agendy!J4</f>
        <v>104217315.68515548</v>
      </c>
      <c r="K4" s="6">
        <f>'Kalkulacka_OBMENA IKT'!K4+Kalkulacka_PODPORA_Agendy!K4</f>
        <v>112257640.59444666</v>
      </c>
      <c r="L4" s="6">
        <f>'Kalkulacka_OBMENA IKT'!L4+Kalkulacka_PODPORA_Agendy!L4</f>
        <v>120699981.7492024</v>
      </c>
    </row>
    <row r="5" spans="1:12" x14ac:dyDescent="0.3">
      <c r="A5" s="5" t="s">
        <v>28</v>
      </c>
      <c r="B5" s="6"/>
      <c r="C5" s="6">
        <f>'Kalkulacka_OBMENA IKT'!C5+Kalkulacka_PODPORA_Agendy!C5</f>
        <v>21695263.923599999</v>
      </c>
      <c r="D5" s="6">
        <f>'Kalkulacka_OBMENA IKT'!D5+Kalkulacka_PODPORA_Agendy!D5</f>
        <v>29551452.547213398</v>
      </c>
      <c r="E5" s="6">
        <f>'Kalkulacka_OBMENA IKT'!E5+Kalkulacka_PODPORA_Agendy!E5</f>
        <v>32025921.823613394</v>
      </c>
      <c r="F5" s="6">
        <f>'Kalkulacka_OBMENA IKT'!F5+Kalkulacka_PODPORA_Agendy!F5</f>
        <v>34500391.10001339</v>
      </c>
      <c r="G5" s="6">
        <f>'Kalkulacka_OBMENA IKT'!G5+Kalkulacka_PODPORA_Agendy!G5</f>
        <v>36974860.37641339</v>
      </c>
      <c r="H5" s="6">
        <f>'Kalkulacka_OBMENA IKT'!H5+Kalkulacka_PODPORA_Agendy!H5</f>
        <v>39449329.65281339</v>
      </c>
      <c r="I5" s="6">
        <f>'Kalkulacka_OBMENA IKT'!I5+Kalkulacka_PODPORA_Agendy!I5</f>
        <v>41923798.92921339</v>
      </c>
      <c r="J5" s="6">
        <f>'Kalkulacka_OBMENA IKT'!J5+Kalkulacka_PODPORA_Agendy!J5</f>
        <v>44398268.20561339</v>
      </c>
      <c r="K5" s="6">
        <f>'Kalkulacka_OBMENA IKT'!K5+Kalkulacka_PODPORA_Agendy!K5</f>
        <v>46872737.482013382</v>
      </c>
      <c r="L5" s="6">
        <f>'Kalkulacka_OBMENA IKT'!L5+Kalkulacka_PODPORA_Agendy!L5</f>
        <v>49347206.758413382</v>
      </c>
    </row>
  </sheetData>
  <conditionalFormatting sqref="C1:L1">
    <cfRule type="containsText" dxfId="8" priority="1" operator="containsText" text="navrat">
      <formula>NOT(ISERROR(SEARCH("navrat",C1)))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ySplit="10" topLeftCell="A11" activePane="bottomLeft" state="frozen"/>
      <selection pane="bottomLeft" activeCell="C21" sqref="C21"/>
    </sheetView>
  </sheetViews>
  <sheetFormatPr defaultColWidth="9" defaultRowHeight="13" x14ac:dyDescent="0.3"/>
  <cols>
    <col min="1" max="1" width="40.69921875" bestFit="1" customWidth="1"/>
    <col min="2" max="2" width="14.59765625" bestFit="1" customWidth="1"/>
    <col min="3" max="12" width="11.3984375" customWidth="1"/>
  </cols>
  <sheetData>
    <row r="1" spans="1:12" x14ac:dyDescent="0.3">
      <c r="A1" s="38" t="s">
        <v>18</v>
      </c>
      <c r="B1" s="39"/>
      <c r="C1" s="40" t="str">
        <f>IF(C5&lt;C4,"NAVRAT","")</f>
        <v/>
      </c>
      <c r="D1" s="40" t="str">
        <f t="shared" ref="D1:L1" si="0">IF(D5&lt;D4,"NAVRAT","")</f>
        <v/>
      </c>
      <c r="E1" s="40" t="str">
        <f t="shared" si="0"/>
        <v/>
      </c>
      <c r="F1" s="40" t="str">
        <f t="shared" si="0"/>
        <v/>
      </c>
      <c r="G1" s="40" t="str">
        <f t="shared" si="0"/>
        <v/>
      </c>
      <c r="H1" s="40" t="str">
        <f t="shared" si="0"/>
        <v>NAVRAT</v>
      </c>
      <c r="I1" s="40" t="str">
        <f t="shared" si="0"/>
        <v>NAVRAT</v>
      </c>
      <c r="J1" s="40" t="str">
        <f t="shared" si="0"/>
        <v>NAVRAT</v>
      </c>
      <c r="K1" s="40" t="str">
        <f t="shared" si="0"/>
        <v>NAVRAT</v>
      </c>
      <c r="L1" s="41" t="str">
        <f t="shared" si="0"/>
        <v>NAVRAT</v>
      </c>
    </row>
    <row r="2" spans="1:12" x14ac:dyDescent="0.3">
      <c r="A2" s="42" t="s">
        <v>3</v>
      </c>
      <c r="B2" s="5" t="s">
        <v>32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43">
        <v>10</v>
      </c>
    </row>
    <row r="3" spans="1:12" x14ac:dyDescent="0.3">
      <c r="A3" s="42" t="s">
        <v>0</v>
      </c>
      <c r="B3" s="6">
        <f>SUM(C3:L3)</f>
        <v>16925653.879999999</v>
      </c>
      <c r="C3" s="7">
        <v>16411760.640000001</v>
      </c>
      <c r="D3" s="7">
        <f>471278.24+42615</f>
        <v>513893.24</v>
      </c>
      <c r="E3" s="7"/>
      <c r="F3" s="7"/>
      <c r="G3" s="7"/>
      <c r="H3" s="7"/>
      <c r="I3" s="7"/>
      <c r="J3" s="7"/>
      <c r="K3" s="7"/>
      <c r="L3" s="44"/>
    </row>
    <row r="4" spans="1:12" x14ac:dyDescent="0.3">
      <c r="A4" s="42" t="s">
        <v>27</v>
      </c>
      <c r="B4" s="6"/>
      <c r="C4" s="6">
        <f t="shared" ref="C4:L4" si="1">C14+C28+C39</f>
        <v>5283503.2835999997</v>
      </c>
      <c r="D4" s="6">
        <f t="shared" si="1"/>
        <v>10997612.084813399</v>
      </c>
      <c r="E4" s="6">
        <f t="shared" si="1"/>
        <v>16997426.326087471</v>
      </c>
      <c r="F4" s="6">
        <f t="shared" si="1"/>
        <v>23297231.279425245</v>
      </c>
      <c r="G4" s="6">
        <f t="shared" si="1"/>
        <v>29912026.48042991</v>
      </c>
      <c r="H4" s="6">
        <f t="shared" si="1"/>
        <v>36857561.441484809</v>
      </c>
      <c r="I4" s="6">
        <f t="shared" si="1"/>
        <v>44150373.150592454</v>
      </c>
      <c r="J4" s="6">
        <f t="shared" si="1"/>
        <v>51807825.445155479</v>
      </c>
      <c r="K4" s="6">
        <f t="shared" si="1"/>
        <v>59848150.354446657</v>
      </c>
      <c r="L4" s="45">
        <f t="shared" si="1"/>
        <v>68290491.509202391</v>
      </c>
    </row>
    <row r="5" spans="1:12" x14ac:dyDescent="0.3">
      <c r="A5" s="62" t="s">
        <v>28</v>
      </c>
      <c r="B5" s="69"/>
      <c r="C5" s="69">
        <f>IF(ISNUMBER(C3),SUM($C$3:C3)+C14+C28+C39,B5+C16)</f>
        <v>21695263.923599999</v>
      </c>
      <c r="D5" s="69">
        <f>IF(ISNUMBER(D3),SUM($C$3:D3)+D14+D28+D39,C5+D16)</f>
        <v>27923265.964813396</v>
      </c>
      <c r="E5" s="69">
        <f>IF(ISNUMBER(E3),SUM($C$3:E3)+E14+E28+E39,D5+E16)</f>
        <v>28769548.658813395</v>
      </c>
      <c r="F5" s="69">
        <f>IF(ISNUMBER(F3),SUM($C$3:F3)+F14+F28+F39,E5+F16)</f>
        <v>29615831.352813393</v>
      </c>
      <c r="G5" s="69">
        <f>IF(ISNUMBER(G3),SUM($C$3:G3)+G14+G28+G39,F5+G16)</f>
        <v>30462114.046813391</v>
      </c>
      <c r="H5" s="69">
        <f>IF(ISNUMBER(H3),SUM($C$3:H3)+H14+H28+H39,G5+H16)</f>
        <v>31308396.740813389</v>
      </c>
      <c r="I5" s="69">
        <f>IF(ISNUMBER(I3),SUM($C$3:I3)+I14+I28+I39,H5+I16)</f>
        <v>32154679.434813388</v>
      </c>
      <c r="J5" s="69">
        <f>IF(ISNUMBER(J3),SUM($C$3:J3)+J14+J28+J39,I5+J16)</f>
        <v>33000962.128813386</v>
      </c>
      <c r="K5" s="69">
        <f>IF(ISNUMBER(K3),SUM($C$3:K3)+K14+K28+K39,J5+K16)</f>
        <v>33847244.822813384</v>
      </c>
      <c r="L5" s="70">
        <f>IF(ISNUMBER(L3),SUM($C$3:L3)+L14+L28+L39,K5+L16)</f>
        <v>34693527.516813383</v>
      </c>
    </row>
    <row r="6" spans="1:12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3">
      <c r="A7" s="91" t="s">
        <v>60</v>
      </c>
      <c r="B7" s="9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3">
      <c r="A8" s="42" t="s">
        <v>30</v>
      </c>
      <c r="B8" s="71" t="s">
        <v>31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3">
      <c r="A9" s="42" t="s">
        <v>2</v>
      </c>
      <c r="B9" s="71" t="s">
        <v>61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4.5" x14ac:dyDescent="0.35">
      <c r="A10" s="72" t="s">
        <v>8</v>
      </c>
      <c r="B10" s="73" t="s">
        <v>31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3">
      <c r="A12" s="91" t="s">
        <v>14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2"/>
    </row>
    <row r="13" spans="1:12" x14ac:dyDescent="0.3">
      <c r="A13" s="42" t="s">
        <v>17</v>
      </c>
      <c r="B13" s="6">
        <f t="shared" ref="B13:B17" si="2">SUM(C13:L13)</f>
        <v>0</v>
      </c>
      <c r="C13" s="7"/>
      <c r="D13" s="7"/>
      <c r="E13" s="7"/>
      <c r="F13" s="7"/>
      <c r="G13" s="7"/>
      <c r="H13" s="7"/>
      <c r="I13" s="7"/>
      <c r="J13" s="7"/>
      <c r="K13" s="7"/>
      <c r="L13" s="44"/>
    </row>
    <row r="14" spans="1:12" x14ac:dyDescent="0.3">
      <c r="A14" s="42" t="s">
        <v>19</v>
      </c>
      <c r="B14" s="9" t="s">
        <v>33</v>
      </c>
      <c r="C14" s="6">
        <f>SUM($C$13:C13)</f>
        <v>0</v>
      </c>
      <c r="D14" s="6">
        <f>SUM($C$13:D13)</f>
        <v>0</v>
      </c>
      <c r="E14" s="6">
        <f>SUM($C$13:E13)</f>
        <v>0</v>
      </c>
      <c r="F14" s="6">
        <f>SUM($C$13:F13)</f>
        <v>0</v>
      </c>
      <c r="G14" s="6">
        <f>SUM($C$13:G13)</f>
        <v>0</v>
      </c>
      <c r="H14" s="6">
        <f>SUM($C$13:H13)</f>
        <v>0</v>
      </c>
      <c r="I14" s="6">
        <f>SUM($C$13:I13)</f>
        <v>0</v>
      </c>
      <c r="J14" s="6">
        <f>SUM($C$13:J13)</f>
        <v>0</v>
      </c>
      <c r="K14" s="6">
        <f>SUM($C$13:K13)</f>
        <v>0</v>
      </c>
      <c r="L14" s="45">
        <f>SUM($C$13:L13)</f>
        <v>0</v>
      </c>
    </row>
    <row r="15" spans="1:12" x14ac:dyDescent="0.3">
      <c r="A15" s="42" t="s">
        <v>21</v>
      </c>
      <c r="B15" s="18">
        <v>0.05</v>
      </c>
      <c r="C15" s="10"/>
      <c r="D15" s="11"/>
      <c r="E15" s="11"/>
      <c r="F15" s="11"/>
      <c r="G15" s="11"/>
      <c r="H15" s="11"/>
      <c r="I15" s="11"/>
      <c r="J15" s="11"/>
      <c r="K15" s="11"/>
      <c r="L15" s="87"/>
    </row>
    <row r="16" spans="1:12" x14ac:dyDescent="0.3">
      <c r="A16" s="42" t="s">
        <v>15</v>
      </c>
      <c r="B16" s="6">
        <f t="shared" si="2"/>
        <v>6770261.5520000001</v>
      </c>
      <c r="C16" s="6" t="str">
        <f t="shared" ref="C16:L16" si="3">IF(ISNUMBER(C3),"",$B$15*$B$3)</f>
        <v/>
      </c>
      <c r="D16" s="6" t="str">
        <f t="shared" si="3"/>
        <v/>
      </c>
      <c r="E16" s="6">
        <f t="shared" si="3"/>
        <v>846282.69400000002</v>
      </c>
      <c r="F16" s="6">
        <f t="shared" si="3"/>
        <v>846282.69400000002</v>
      </c>
      <c r="G16" s="6">
        <f t="shared" si="3"/>
        <v>846282.69400000002</v>
      </c>
      <c r="H16" s="6">
        <f t="shared" si="3"/>
        <v>846282.69400000002</v>
      </c>
      <c r="I16" s="6">
        <f t="shared" si="3"/>
        <v>846282.69400000002</v>
      </c>
      <c r="J16" s="6">
        <f t="shared" si="3"/>
        <v>846282.69400000002</v>
      </c>
      <c r="K16" s="6">
        <f t="shared" si="3"/>
        <v>846282.69400000002</v>
      </c>
      <c r="L16" s="45">
        <f t="shared" si="3"/>
        <v>846282.69400000002</v>
      </c>
    </row>
    <row r="17" spans="1:12" x14ac:dyDescent="0.3">
      <c r="A17" s="42" t="s">
        <v>16</v>
      </c>
      <c r="B17" s="6">
        <f t="shared" si="2"/>
        <v>0</v>
      </c>
      <c r="C17" s="7"/>
      <c r="D17" s="7"/>
      <c r="E17" s="7"/>
      <c r="F17" s="7"/>
      <c r="G17" s="7"/>
      <c r="H17" s="7"/>
      <c r="I17" s="7"/>
      <c r="J17" s="7"/>
      <c r="K17" s="7"/>
      <c r="L17" s="44"/>
    </row>
    <row r="18" spans="1:12" x14ac:dyDescent="0.3">
      <c r="A18" s="62" t="s">
        <v>20</v>
      </c>
      <c r="B18" s="66" t="s">
        <v>33</v>
      </c>
      <c r="C18" s="69">
        <f>SUM($C$16:C16)+SUM($C$17:C17)</f>
        <v>0</v>
      </c>
      <c r="D18" s="69">
        <f>SUM($C$16:D16)+SUM($C$17:D17)</f>
        <v>0</v>
      </c>
      <c r="E18" s="69">
        <f>SUM($C$16:E16)+SUM($C$17:E17)</f>
        <v>846282.69400000002</v>
      </c>
      <c r="F18" s="69">
        <f>SUM($C$16:F16)+SUM($C$17:F17)</f>
        <v>1692565.388</v>
      </c>
      <c r="G18" s="69">
        <f>SUM($C$16:G16)+SUM($C$17:G17)</f>
        <v>2538848.0819999999</v>
      </c>
      <c r="H18" s="69">
        <f>SUM($C$16:H16)+SUM($C$17:H17)</f>
        <v>3385130.7760000001</v>
      </c>
      <c r="I18" s="69">
        <f>SUM($C$16:I16)+SUM($C$17:I17)</f>
        <v>4231413.47</v>
      </c>
      <c r="J18" s="69">
        <f>SUM($C$16:J16)+SUM($C$17:J17)</f>
        <v>5077696.1639999999</v>
      </c>
      <c r="K18" s="69">
        <f>SUM($C$16:K16)+SUM($C$17:K17)</f>
        <v>5923978.858</v>
      </c>
      <c r="L18" s="70">
        <f>SUM($C$16:L16)+SUM($C$17:L17)</f>
        <v>6770261.5520000001</v>
      </c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4.5" x14ac:dyDescent="0.35">
      <c r="A20" s="94" t="s">
        <v>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</row>
    <row r="21" spans="1:12" x14ac:dyDescent="0.3">
      <c r="A21" s="42" t="s">
        <v>22</v>
      </c>
      <c r="B21" s="18"/>
      <c r="C21" s="13"/>
      <c r="D21" s="14"/>
      <c r="E21" s="14"/>
      <c r="F21" s="14"/>
      <c r="G21" s="14"/>
      <c r="H21" s="14"/>
      <c r="I21" s="14"/>
      <c r="J21" s="14"/>
      <c r="K21" s="14"/>
      <c r="L21" s="85"/>
    </row>
    <row r="22" spans="1:12" x14ac:dyDescent="0.3">
      <c r="A22" s="42" t="s">
        <v>36</v>
      </c>
      <c r="B22" s="18"/>
      <c r="C22" s="15"/>
      <c r="D22" s="16"/>
      <c r="E22" s="16"/>
      <c r="F22" s="16"/>
      <c r="G22" s="16"/>
      <c r="H22" s="16"/>
      <c r="I22" s="16"/>
      <c r="J22" s="16"/>
      <c r="K22" s="16"/>
      <c r="L22" s="86"/>
    </row>
    <row r="23" spans="1:12" x14ac:dyDescent="0.3">
      <c r="A23" s="42" t="s">
        <v>1</v>
      </c>
      <c r="B23" s="12">
        <f>(IFERROR(ROUND(AVERAGE(C23:L23),1),""))</f>
        <v>0</v>
      </c>
      <c r="C23" s="17"/>
      <c r="D23" s="17">
        <f>C23</f>
        <v>0</v>
      </c>
      <c r="E23" s="17">
        <f t="shared" ref="E23:K23" si="4">D23</f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81">
        <f>K23</f>
        <v>0</v>
      </c>
    </row>
    <row r="24" spans="1:12" x14ac:dyDescent="0.3">
      <c r="A24" s="42" t="s">
        <v>5</v>
      </c>
      <c r="B24" s="8">
        <f>(IFERROR(ROUND(AVERAGE(C24:L24),2),""))</f>
        <v>0</v>
      </c>
      <c r="C24" s="18"/>
      <c r="D24" s="18">
        <f>C24</f>
        <v>0</v>
      </c>
      <c r="E24" s="18">
        <f t="shared" ref="E24:K24" si="5">D24</f>
        <v>0</v>
      </c>
      <c r="F24" s="18">
        <f t="shared" si="5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83">
        <f>K24</f>
        <v>0</v>
      </c>
    </row>
    <row r="25" spans="1:12" x14ac:dyDescent="0.3">
      <c r="A25" s="42" t="s">
        <v>23</v>
      </c>
      <c r="B25" s="6">
        <f t="shared" ref="B25" si="6">(IFERROR(ROUND(AVERAGE(C25:L25),1),""))</f>
        <v>0</v>
      </c>
      <c r="C25" s="7"/>
      <c r="D25" s="6">
        <f t="shared" ref="D25:L25" si="7">C25*(1+$B$21)</f>
        <v>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0</v>
      </c>
      <c r="J25" s="6">
        <f t="shared" si="7"/>
        <v>0</v>
      </c>
      <c r="K25" s="6">
        <f t="shared" si="7"/>
        <v>0</v>
      </c>
      <c r="L25" s="45">
        <f t="shared" si="7"/>
        <v>0</v>
      </c>
    </row>
    <row r="26" spans="1:12" x14ac:dyDescent="0.3">
      <c r="A26" s="42" t="s">
        <v>4</v>
      </c>
      <c r="B26" s="8">
        <f>(IFERROR(ROUND(AVERAGE(C26:L26),2),""))</f>
        <v>0</v>
      </c>
      <c r="C26" s="18"/>
      <c r="D26" s="8">
        <f t="shared" ref="D26:L26" si="8">C26*(1+$B$22)</f>
        <v>0</v>
      </c>
      <c r="E26" s="8">
        <f t="shared" si="8"/>
        <v>0</v>
      </c>
      <c r="F26" s="8">
        <f t="shared" si="8"/>
        <v>0</v>
      </c>
      <c r="G26" s="8">
        <f t="shared" si="8"/>
        <v>0</v>
      </c>
      <c r="H26" s="8">
        <f t="shared" si="8"/>
        <v>0</v>
      </c>
      <c r="I26" s="8">
        <f t="shared" si="8"/>
        <v>0</v>
      </c>
      <c r="J26" s="8">
        <f t="shared" si="8"/>
        <v>0</v>
      </c>
      <c r="K26" s="8">
        <f t="shared" si="8"/>
        <v>0</v>
      </c>
      <c r="L26" s="82">
        <f t="shared" si="8"/>
        <v>0</v>
      </c>
    </row>
    <row r="27" spans="1:12" x14ac:dyDescent="0.3">
      <c r="A27" s="42" t="s">
        <v>6</v>
      </c>
      <c r="B27" s="6">
        <f t="shared" ref="B27" si="9">SUM(C27:L27)</f>
        <v>0</v>
      </c>
      <c r="C27" s="6">
        <f t="shared" ref="C27:L27" si="10">C23*12*C24*C26*C25</f>
        <v>0</v>
      </c>
      <c r="D27" s="6">
        <f t="shared" si="10"/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6">
        <f t="shared" si="10"/>
        <v>0</v>
      </c>
      <c r="K27" s="6">
        <f t="shared" si="10"/>
        <v>0</v>
      </c>
      <c r="L27" s="45">
        <f t="shared" si="10"/>
        <v>0</v>
      </c>
    </row>
    <row r="28" spans="1:12" x14ac:dyDescent="0.3">
      <c r="A28" s="62" t="s">
        <v>7</v>
      </c>
      <c r="B28" s="84" t="s">
        <v>34</v>
      </c>
      <c r="C28" s="69">
        <f>SUM($C$27:C27)</f>
        <v>0</v>
      </c>
      <c r="D28" s="69">
        <f>SUM($C$27:D27)</f>
        <v>0</v>
      </c>
      <c r="E28" s="69">
        <f>SUM($C$27:E27)</f>
        <v>0</v>
      </c>
      <c r="F28" s="69">
        <f>SUM($C$27:F27)</f>
        <v>0</v>
      </c>
      <c r="G28" s="69">
        <f>SUM($C$27:G27)</f>
        <v>0</v>
      </c>
      <c r="H28" s="69">
        <f>SUM($C$27:H27)</f>
        <v>0</v>
      </c>
      <c r="I28" s="69">
        <f>SUM($C$27:I27)</f>
        <v>0</v>
      </c>
      <c r="J28" s="69">
        <f>SUM($C$27:J27)</f>
        <v>0</v>
      </c>
      <c r="K28" s="69">
        <f>SUM($C$27:K27)</f>
        <v>0</v>
      </c>
      <c r="L28" s="70">
        <f>SUM($C$27:L27)</f>
        <v>0</v>
      </c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5" x14ac:dyDescent="0.35">
      <c r="A30" s="94" t="s">
        <v>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2" ht="14.5" x14ac:dyDescent="0.35">
      <c r="A31" s="49" t="s">
        <v>24</v>
      </c>
      <c r="B31" s="25">
        <v>0.05</v>
      </c>
      <c r="C31" s="19"/>
      <c r="D31" s="20"/>
      <c r="E31" s="20"/>
      <c r="F31" s="20"/>
      <c r="G31" s="20"/>
      <c r="H31" s="20"/>
      <c r="I31" s="20"/>
      <c r="J31" s="20"/>
      <c r="K31" s="20"/>
      <c r="L31" s="78"/>
    </row>
    <row r="32" spans="1:12" ht="14.5" x14ac:dyDescent="0.35">
      <c r="A32" s="49" t="s">
        <v>25</v>
      </c>
      <c r="B32" s="26">
        <v>20.88</v>
      </c>
      <c r="C32" s="21"/>
      <c r="D32" s="22"/>
      <c r="E32" s="22"/>
      <c r="F32" s="22"/>
      <c r="G32" s="22"/>
      <c r="H32" s="22"/>
      <c r="I32" s="22"/>
      <c r="J32" s="22"/>
      <c r="K32" s="22"/>
      <c r="L32" s="79"/>
    </row>
    <row r="33" spans="1:12" ht="14.5" x14ac:dyDescent="0.35">
      <c r="A33" s="49" t="s">
        <v>26</v>
      </c>
      <c r="B33" s="25">
        <v>0.03</v>
      </c>
      <c r="C33" s="23"/>
      <c r="D33" s="24"/>
      <c r="E33" s="24"/>
      <c r="F33" s="24"/>
      <c r="G33" s="24"/>
      <c r="H33" s="24"/>
      <c r="I33" s="24"/>
      <c r="J33" s="24"/>
      <c r="K33" s="24"/>
      <c r="L33" s="80"/>
    </row>
    <row r="34" spans="1:12" x14ac:dyDescent="0.3">
      <c r="A34" s="42" t="s">
        <v>11</v>
      </c>
      <c r="B34" s="12">
        <f>(IFERROR(ROUND(AVERAGE(C34:L34),1),""))</f>
        <v>33738846</v>
      </c>
      <c r="C34" s="89">
        <v>33738846</v>
      </c>
      <c r="D34" s="88">
        <f>C34</f>
        <v>33738846</v>
      </c>
      <c r="E34" s="88">
        <f t="shared" ref="E34:K34" si="11">D34</f>
        <v>33738846</v>
      </c>
      <c r="F34" s="88">
        <f t="shared" si="11"/>
        <v>33738846</v>
      </c>
      <c r="G34" s="88">
        <f t="shared" si="11"/>
        <v>33738846</v>
      </c>
      <c r="H34" s="88">
        <f t="shared" si="11"/>
        <v>33738846</v>
      </c>
      <c r="I34" s="88">
        <f t="shared" si="11"/>
        <v>33738846</v>
      </c>
      <c r="J34" s="88">
        <f t="shared" si="11"/>
        <v>33738846</v>
      </c>
      <c r="K34" s="88">
        <f t="shared" si="11"/>
        <v>33738846</v>
      </c>
      <c r="L34" s="90">
        <f>K34</f>
        <v>33738846</v>
      </c>
    </row>
    <row r="35" spans="1:12" x14ac:dyDescent="0.3">
      <c r="A35" s="42" t="s">
        <v>12</v>
      </c>
      <c r="B35" s="27">
        <f t="shared" ref="B35" si="12">(IFERROR(ROUND(AVERAGE(C35:L35),1),""))</f>
        <v>10</v>
      </c>
      <c r="C35" s="17">
        <v>10</v>
      </c>
      <c r="D35" s="17">
        <f>C35</f>
        <v>10</v>
      </c>
      <c r="E35" s="17">
        <f t="shared" ref="E35:K35" si="13">D35</f>
        <v>10</v>
      </c>
      <c r="F35" s="17">
        <f t="shared" si="13"/>
        <v>10</v>
      </c>
      <c r="G35" s="17">
        <f t="shared" si="13"/>
        <v>10</v>
      </c>
      <c r="H35" s="17">
        <f t="shared" si="13"/>
        <v>10</v>
      </c>
      <c r="I35" s="17">
        <f t="shared" si="13"/>
        <v>10</v>
      </c>
      <c r="J35" s="17">
        <f t="shared" si="13"/>
        <v>10</v>
      </c>
      <c r="K35" s="17">
        <f t="shared" si="13"/>
        <v>10</v>
      </c>
      <c r="L35" s="81">
        <f>K35</f>
        <v>10</v>
      </c>
    </row>
    <row r="36" spans="1:12" x14ac:dyDescent="0.3">
      <c r="A36" s="42" t="s">
        <v>9</v>
      </c>
      <c r="B36" s="8">
        <f>(IFERROR(ROUND(AVERAGE(C36:L36),2),""))</f>
        <v>0.19</v>
      </c>
      <c r="C36" s="18">
        <v>0.15</v>
      </c>
      <c r="D36" s="8">
        <f>C36*(1+$B$31)</f>
        <v>0.1575</v>
      </c>
      <c r="E36" s="8">
        <f t="shared" ref="E36:L36" si="14">D36*(1+$B$31)</f>
        <v>0.16537500000000002</v>
      </c>
      <c r="F36" s="8">
        <f t="shared" si="14"/>
        <v>0.17364375000000004</v>
      </c>
      <c r="G36" s="8">
        <f t="shared" si="14"/>
        <v>0.18232593750000006</v>
      </c>
      <c r="H36" s="8">
        <f t="shared" si="14"/>
        <v>0.19144223437500008</v>
      </c>
      <c r="I36" s="8">
        <f t="shared" si="14"/>
        <v>0.2010143460937501</v>
      </c>
      <c r="J36" s="8">
        <f t="shared" si="14"/>
        <v>0.21106506339843761</v>
      </c>
      <c r="K36" s="8">
        <f t="shared" si="14"/>
        <v>0.22161831656835951</v>
      </c>
      <c r="L36" s="82">
        <f t="shared" si="14"/>
        <v>0.23269923239677751</v>
      </c>
    </row>
    <row r="37" spans="1:12" x14ac:dyDescent="0.3">
      <c r="A37" s="42" t="s">
        <v>35</v>
      </c>
      <c r="B37" s="8">
        <f>(IFERROR(ROUND(AVERAGE(C37:L37),2),""))</f>
        <v>0.3</v>
      </c>
      <c r="C37" s="18">
        <v>0.3</v>
      </c>
      <c r="D37" s="18">
        <f>C37</f>
        <v>0.3</v>
      </c>
      <c r="E37" s="18">
        <f t="shared" ref="E37:K37" si="15">D37</f>
        <v>0.3</v>
      </c>
      <c r="F37" s="18">
        <f t="shared" si="15"/>
        <v>0.3</v>
      </c>
      <c r="G37" s="18">
        <f t="shared" si="15"/>
        <v>0.3</v>
      </c>
      <c r="H37" s="18">
        <f t="shared" si="15"/>
        <v>0.3</v>
      </c>
      <c r="I37" s="18">
        <f t="shared" si="15"/>
        <v>0.3</v>
      </c>
      <c r="J37" s="18">
        <f t="shared" si="15"/>
        <v>0.3</v>
      </c>
      <c r="K37" s="18">
        <f t="shared" si="15"/>
        <v>0.3</v>
      </c>
      <c r="L37" s="83">
        <f>K37</f>
        <v>0.3</v>
      </c>
    </row>
    <row r="38" spans="1:12" x14ac:dyDescent="0.3">
      <c r="A38" s="42" t="s">
        <v>10</v>
      </c>
      <c r="B38" s="6">
        <f t="shared" ref="B38" si="16">SUM(C38:L38)</f>
        <v>68290491.509202391</v>
      </c>
      <c r="C38" s="6">
        <f>$B$32/60*C34*C35*C36*C37</f>
        <v>5283503.2835999997</v>
      </c>
      <c r="D38" s="6">
        <f t="shared" ref="D38:L38" si="17">$B$32*(1+$B$33)/60*D34*D35*D36*D37</f>
        <v>5714108.8012133995</v>
      </c>
      <c r="E38" s="6">
        <f t="shared" si="17"/>
        <v>5999814.2412740709</v>
      </c>
      <c r="F38" s="6">
        <f t="shared" si="17"/>
        <v>6299804.9533377737</v>
      </c>
      <c r="G38" s="6">
        <f t="shared" si="17"/>
        <v>6614795.2010046635</v>
      </c>
      <c r="H38" s="6">
        <f t="shared" si="17"/>
        <v>6945534.9610548969</v>
      </c>
      <c r="I38" s="6">
        <f t="shared" si="17"/>
        <v>7292811.7091076421</v>
      </c>
      <c r="J38" s="6">
        <f t="shared" si="17"/>
        <v>7657452.2945630252</v>
      </c>
      <c r="K38" s="6">
        <f t="shared" si="17"/>
        <v>8040324.9092911771</v>
      </c>
      <c r="L38" s="45">
        <f t="shared" si="17"/>
        <v>8442341.1547557358</v>
      </c>
    </row>
    <row r="39" spans="1:12" x14ac:dyDescent="0.3">
      <c r="A39" s="62" t="s">
        <v>13</v>
      </c>
      <c r="B39" s="84" t="s">
        <v>33</v>
      </c>
      <c r="C39" s="69">
        <f>SUM($C$38:C38)</f>
        <v>5283503.2835999997</v>
      </c>
      <c r="D39" s="69">
        <f>SUM($C$38:D38)</f>
        <v>10997612.084813399</v>
      </c>
      <c r="E39" s="69">
        <f>SUM($C$38:E38)</f>
        <v>16997426.326087471</v>
      </c>
      <c r="F39" s="69">
        <f>SUM($C$38:F38)</f>
        <v>23297231.279425245</v>
      </c>
      <c r="G39" s="69">
        <f>SUM($C$38:G38)</f>
        <v>29912026.48042991</v>
      </c>
      <c r="H39" s="69">
        <f>SUM($C$38:H38)</f>
        <v>36857561.441484809</v>
      </c>
      <c r="I39" s="69">
        <f>SUM($C$38:I38)</f>
        <v>44150373.150592454</v>
      </c>
      <c r="J39" s="69">
        <f>SUM($C$38:J38)</f>
        <v>51807825.445155479</v>
      </c>
      <c r="K39" s="69">
        <f>SUM($C$38:K38)</f>
        <v>59848150.354446657</v>
      </c>
      <c r="L39" s="70">
        <f>SUM($C$38:L38)</f>
        <v>68290491.509202391</v>
      </c>
    </row>
    <row r="41" spans="1:12" x14ac:dyDescent="0.3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4">
    <mergeCell ref="A7:B7"/>
    <mergeCell ref="A12:L12"/>
    <mergeCell ref="A20:L20"/>
    <mergeCell ref="A30:L30"/>
  </mergeCells>
  <conditionalFormatting sqref="A12:L18">
    <cfRule type="expression" dxfId="7" priority="4">
      <formula>$B$8="NIE"</formula>
    </cfRule>
  </conditionalFormatting>
  <conditionalFormatting sqref="A20:L28">
    <cfRule type="expression" dxfId="6" priority="3">
      <formula>$B$9="NIE"</formula>
    </cfRule>
  </conditionalFormatting>
  <conditionalFormatting sqref="A30:L39">
    <cfRule type="expression" dxfId="5" priority="2">
      <formula>$B$10="NIE"</formula>
    </cfRule>
  </conditionalFormatting>
  <conditionalFormatting sqref="C1:L1">
    <cfRule type="containsText" dxfId="4" priority="1" operator="containsText" text="navrat">
      <formula>NOT(ISERROR(SEARCH("navrat",C1)))</formula>
    </cfRule>
  </conditionalFormatting>
  <dataValidations count="1">
    <dataValidation type="list" allowBlank="1" showInputMessage="1" showErrorMessage="1" sqref="B8:B10">
      <formula1>"ANO,NIE"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ySplit="10" topLeftCell="A11" activePane="bottomLeft" state="frozen"/>
      <selection pane="bottomLeft" activeCell="D44" sqref="D44"/>
    </sheetView>
  </sheetViews>
  <sheetFormatPr defaultColWidth="9" defaultRowHeight="13" x14ac:dyDescent="0.3"/>
  <cols>
    <col min="1" max="1" width="40.69921875" bestFit="1" customWidth="1"/>
    <col min="2" max="2" width="14.59765625" bestFit="1" customWidth="1"/>
    <col min="3" max="12" width="13.8984375" bestFit="1" customWidth="1"/>
  </cols>
  <sheetData>
    <row r="1" spans="1:12" x14ac:dyDescent="0.3">
      <c r="A1" s="38" t="s">
        <v>18</v>
      </c>
      <c r="B1" s="39"/>
      <c r="C1" s="40" t="str">
        <f>IF(C5&lt;C4,"NAVRAT","")</f>
        <v/>
      </c>
      <c r="D1" s="40" t="str">
        <f t="shared" ref="D1:L1" si="0">IF(D5&lt;D4,"NAVRAT","")</f>
        <v>NAVRAT</v>
      </c>
      <c r="E1" s="40" t="str">
        <f t="shared" si="0"/>
        <v>NAVRAT</v>
      </c>
      <c r="F1" s="40" t="str">
        <f t="shared" si="0"/>
        <v>NAVRAT</v>
      </c>
      <c r="G1" s="40" t="str">
        <f t="shared" si="0"/>
        <v>NAVRAT</v>
      </c>
      <c r="H1" s="40" t="str">
        <f t="shared" si="0"/>
        <v>NAVRAT</v>
      </c>
      <c r="I1" s="40" t="str">
        <f t="shared" si="0"/>
        <v>NAVRAT</v>
      </c>
      <c r="J1" s="40" t="str">
        <f t="shared" si="0"/>
        <v>NAVRAT</v>
      </c>
      <c r="K1" s="40" t="str">
        <f t="shared" si="0"/>
        <v>NAVRAT</v>
      </c>
      <c r="L1" s="41" t="str">
        <f t="shared" si="0"/>
        <v>NAVRAT</v>
      </c>
    </row>
    <row r="2" spans="1:12" x14ac:dyDescent="0.3">
      <c r="A2" s="42" t="s">
        <v>3</v>
      </c>
      <c r="B2" s="5" t="s">
        <v>32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43">
        <v>10</v>
      </c>
    </row>
    <row r="3" spans="1:12" x14ac:dyDescent="0.3">
      <c r="A3" s="42" t="s">
        <v>0</v>
      </c>
      <c r="B3" s="6">
        <f>SUM(C3:L3)</f>
        <v>14653679.241599999</v>
      </c>
      <c r="C3" s="7">
        <v>0</v>
      </c>
      <c r="D3" s="7">
        <v>1628186.5824000002</v>
      </c>
      <c r="E3" s="7">
        <v>1628186.5824000002</v>
      </c>
      <c r="F3" s="7">
        <v>1628186.5824000002</v>
      </c>
      <c r="G3" s="7">
        <v>1628186.5824000002</v>
      </c>
      <c r="H3" s="7">
        <v>1628186.5824000002</v>
      </c>
      <c r="I3" s="7">
        <v>1628186.5824000002</v>
      </c>
      <c r="J3" s="7">
        <v>1628186.5824000002</v>
      </c>
      <c r="K3" s="7">
        <v>1628186.5824000002</v>
      </c>
      <c r="L3" s="44">
        <v>1628186.5824000002</v>
      </c>
    </row>
    <row r="4" spans="1:12" x14ac:dyDescent="0.3">
      <c r="A4" s="42" t="s">
        <v>50</v>
      </c>
      <c r="B4" s="6"/>
      <c r="C4" s="6">
        <f t="shared" ref="C4:L4" si="1">C26+C39+C45</f>
        <v>0</v>
      </c>
      <c r="D4" s="6">
        <f t="shared" si="1"/>
        <v>52409490.240000002</v>
      </c>
      <c r="E4" s="6">
        <f t="shared" si="1"/>
        <v>52409490.240000002</v>
      </c>
      <c r="F4" s="6">
        <f t="shared" si="1"/>
        <v>52409490.240000002</v>
      </c>
      <c r="G4" s="6">
        <f t="shared" si="1"/>
        <v>52409490.240000002</v>
      </c>
      <c r="H4" s="6">
        <f t="shared" si="1"/>
        <v>52409490.240000002</v>
      </c>
      <c r="I4" s="6">
        <f t="shared" si="1"/>
        <v>52409490.240000002</v>
      </c>
      <c r="J4" s="6">
        <f t="shared" si="1"/>
        <v>52409490.240000002</v>
      </c>
      <c r="K4" s="6">
        <f t="shared" si="1"/>
        <v>52409490.240000002</v>
      </c>
      <c r="L4" s="45">
        <f t="shared" si="1"/>
        <v>52409490.240000002</v>
      </c>
    </row>
    <row r="5" spans="1:12" x14ac:dyDescent="0.3">
      <c r="A5" s="62" t="s">
        <v>51</v>
      </c>
      <c r="B5" s="69"/>
      <c r="C5" s="69">
        <f>C27+C40+C46+SUM($C$3:C3)</f>
        <v>0</v>
      </c>
      <c r="D5" s="69">
        <f>D27+D40+D46+SUM($C$3:D3)</f>
        <v>1628186.5824000002</v>
      </c>
      <c r="E5" s="69">
        <f>E27+E40+E46+SUM($C$3:E3)</f>
        <v>3256373.1648000004</v>
      </c>
      <c r="F5" s="69">
        <f>F27+F40+F46+SUM($C$3:F3)</f>
        <v>4884559.747200001</v>
      </c>
      <c r="G5" s="69">
        <f>G27+G40+G46+SUM($C$3:G3)</f>
        <v>6512746.3296000008</v>
      </c>
      <c r="H5" s="69">
        <f>H27+H40+H46+SUM($C$3:H3)</f>
        <v>8140932.9120000005</v>
      </c>
      <c r="I5" s="69">
        <f>I27+I40+I46+SUM($C$3:I3)</f>
        <v>9769119.4944000002</v>
      </c>
      <c r="J5" s="69">
        <f>J27+J40+J46+SUM($C$3:J3)</f>
        <v>11397306.0768</v>
      </c>
      <c r="K5" s="69">
        <f>K27+K40+K46+SUM($C$3:K3)</f>
        <v>13025492.6592</v>
      </c>
      <c r="L5" s="70">
        <f>L27+L40+L46+SUM($C$3:L3)</f>
        <v>14653679.241599999</v>
      </c>
    </row>
    <row r="6" spans="1:12" x14ac:dyDescent="0.3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1:12" x14ac:dyDescent="0.3">
      <c r="A7" s="91" t="s">
        <v>29</v>
      </c>
      <c r="B7" s="92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x14ac:dyDescent="0.3">
      <c r="A8" s="42" t="s">
        <v>37</v>
      </c>
      <c r="B8" s="71" t="s">
        <v>61</v>
      </c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x14ac:dyDescent="0.3">
      <c r="A9" s="42" t="s">
        <v>38</v>
      </c>
      <c r="B9" s="71" t="s">
        <v>61</v>
      </c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ht="14.5" x14ac:dyDescent="0.35">
      <c r="A10" s="72" t="s">
        <v>39</v>
      </c>
      <c r="B10" s="73" t="s">
        <v>31</v>
      </c>
      <c r="C10" s="47"/>
      <c r="D10" s="47"/>
      <c r="E10" s="47"/>
      <c r="F10" s="47"/>
      <c r="G10" s="47"/>
      <c r="H10" s="47"/>
      <c r="I10" s="47"/>
      <c r="J10" s="47"/>
      <c r="K10" s="47"/>
      <c r="L10" s="48"/>
    </row>
    <row r="11" spans="1:12" x14ac:dyDescent="0.3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</row>
    <row r="12" spans="1:12" x14ac:dyDescent="0.3">
      <c r="A12" s="91" t="s">
        <v>40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2"/>
    </row>
    <row r="13" spans="1:12" x14ac:dyDescent="0.3">
      <c r="A13" s="50" t="s">
        <v>41</v>
      </c>
      <c r="B13" s="27">
        <f>SUM(C13:L13)</f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51"/>
    </row>
    <row r="14" spans="1:12" x14ac:dyDescent="0.3">
      <c r="A14" s="74" t="s">
        <v>42</v>
      </c>
      <c r="B14" s="75">
        <f>SUM(C14:L14)</f>
        <v>0</v>
      </c>
      <c r="C14" s="76"/>
      <c r="D14" s="76"/>
      <c r="E14" s="76"/>
      <c r="F14" s="76"/>
      <c r="G14" s="76"/>
      <c r="H14" s="76"/>
      <c r="I14" s="76"/>
      <c r="J14" s="76"/>
      <c r="K14" s="76"/>
      <c r="L14" s="77"/>
    </row>
    <row r="15" spans="1:12" x14ac:dyDescent="0.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x14ac:dyDescent="0.3">
      <c r="A16" s="91" t="s">
        <v>37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2"/>
    </row>
    <row r="17" spans="1:12" x14ac:dyDescent="0.3">
      <c r="A17" s="52" t="s">
        <v>48</v>
      </c>
      <c r="B17" s="30"/>
      <c r="C17" s="34">
        <f>B17</f>
        <v>0</v>
      </c>
      <c r="D17" s="34">
        <f>C17*(1+$B$18)</f>
        <v>0</v>
      </c>
      <c r="E17" s="34">
        <f t="shared" ref="E17:L17" si="2">D17*(1+$B$18)</f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53">
        <f t="shared" si="2"/>
        <v>0</v>
      </c>
    </row>
    <row r="18" spans="1:12" x14ac:dyDescent="0.3">
      <c r="A18" s="42" t="s">
        <v>43</v>
      </c>
      <c r="B18" s="31"/>
      <c r="C18" s="28"/>
      <c r="D18" s="28"/>
      <c r="E18" s="28"/>
      <c r="F18" s="28"/>
      <c r="G18" s="28"/>
      <c r="H18" s="28"/>
      <c r="I18" s="28"/>
      <c r="J18" s="28"/>
      <c r="K18" s="28"/>
      <c r="L18" s="54"/>
    </row>
    <row r="19" spans="1:12" x14ac:dyDescent="0.3">
      <c r="A19" s="42" t="s">
        <v>49</v>
      </c>
      <c r="B19" s="31"/>
      <c r="C19" s="28"/>
      <c r="D19" s="28"/>
      <c r="E19" s="28"/>
      <c r="F19" s="28"/>
      <c r="G19" s="28"/>
      <c r="H19" s="28"/>
      <c r="I19" s="28"/>
      <c r="J19" s="28"/>
      <c r="K19" s="28"/>
      <c r="L19" s="54"/>
    </row>
    <row r="20" spans="1:12" x14ac:dyDescent="0.3">
      <c r="A20" s="42" t="s">
        <v>44</v>
      </c>
      <c r="B20" s="9" t="s">
        <v>33</v>
      </c>
      <c r="C20" s="29"/>
      <c r="D20" s="29"/>
      <c r="E20" s="29"/>
      <c r="F20" s="29"/>
      <c r="G20" s="29"/>
      <c r="H20" s="29"/>
      <c r="I20" s="29"/>
      <c r="J20" s="29"/>
      <c r="K20" s="29"/>
      <c r="L20" s="51"/>
    </row>
    <row r="21" spans="1:12" x14ac:dyDescent="0.3">
      <c r="A21" s="42" t="s">
        <v>59</v>
      </c>
      <c r="B21" s="9" t="s">
        <v>33</v>
      </c>
      <c r="C21" s="29"/>
      <c r="D21" s="29"/>
      <c r="E21" s="29"/>
      <c r="F21" s="29"/>
      <c r="G21" s="29"/>
      <c r="H21" s="29"/>
      <c r="I21" s="29"/>
      <c r="J21" s="29"/>
      <c r="K21" s="29"/>
      <c r="L21" s="51"/>
    </row>
    <row r="22" spans="1:12" x14ac:dyDescent="0.3">
      <c r="A22" s="42" t="s">
        <v>45</v>
      </c>
      <c r="B22" s="9" t="s">
        <v>33</v>
      </c>
      <c r="C22" s="32"/>
      <c r="D22" s="33">
        <f>C22*(1+$B$19)</f>
        <v>0</v>
      </c>
      <c r="E22" s="33">
        <f>D22*(1+$B$19)</f>
        <v>0</v>
      </c>
      <c r="F22" s="33">
        <f t="shared" ref="F22:L22" si="3">E22*(1+$B$19)</f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55">
        <f t="shared" si="3"/>
        <v>0</v>
      </c>
    </row>
    <row r="23" spans="1:12" x14ac:dyDescent="0.3">
      <c r="A23" s="42" t="s">
        <v>58</v>
      </c>
      <c r="B23" s="9" t="s">
        <v>33</v>
      </c>
      <c r="C23" s="32"/>
      <c r="D23" s="33">
        <f t="shared" ref="D23:L23" si="4">C23*(1+$B$19)</f>
        <v>0</v>
      </c>
      <c r="E23" s="33">
        <f t="shared" si="4"/>
        <v>0</v>
      </c>
      <c r="F23" s="33">
        <f t="shared" si="4"/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55">
        <f t="shared" si="4"/>
        <v>0</v>
      </c>
    </row>
    <row r="24" spans="1:12" x14ac:dyDescent="0.3">
      <c r="A24" s="42" t="s">
        <v>46</v>
      </c>
      <c r="B24" s="9">
        <f>SUM(C24:L24)</f>
        <v>0</v>
      </c>
      <c r="C24" s="6">
        <f>C13*C20*C17+C13*C22</f>
        <v>0</v>
      </c>
      <c r="D24" s="6">
        <f t="shared" ref="D24:L24" si="5">D13*D20*D17+D13*D22</f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45">
        <f t="shared" si="5"/>
        <v>0</v>
      </c>
    </row>
    <row r="25" spans="1:12" x14ac:dyDescent="0.3">
      <c r="A25" s="42" t="s">
        <v>47</v>
      </c>
      <c r="B25" s="9">
        <f>SUM(C25:L25)</f>
        <v>0</v>
      </c>
      <c r="C25" s="6">
        <f>C14*C17*C21+C14*C23</f>
        <v>0</v>
      </c>
      <c r="D25" s="6">
        <f t="shared" ref="D25:L25" si="6">D14*D17*D21+D14*D23</f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  <c r="I25" s="6">
        <f t="shared" si="6"/>
        <v>0</v>
      </c>
      <c r="J25" s="6">
        <f t="shared" si="6"/>
        <v>0</v>
      </c>
      <c r="K25" s="6">
        <f t="shared" si="6"/>
        <v>0</v>
      </c>
      <c r="L25" s="45">
        <f t="shared" si="6"/>
        <v>0</v>
      </c>
    </row>
    <row r="26" spans="1:12" x14ac:dyDescent="0.3">
      <c r="A26" s="56" t="s">
        <v>50</v>
      </c>
      <c r="B26" s="9" t="s">
        <v>33</v>
      </c>
      <c r="C26" s="57">
        <f>SUM($C$24:C24)</f>
        <v>0</v>
      </c>
      <c r="D26" s="57">
        <f>SUM($C$24:D24)</f>
        <v>0</v>
      </c>
      <c r="E26" s="57">
        <f>SUM($C$24:E24)</f>
        <v>0</v>
      </c>
      <c r="F26" s="57">
        <f>SUM($C$24:F24)</f>
        <v>0</v>
      </c>
      <c r="G26" s="57">
        <f>SUM($C$24:G24)</f>
        <v>0</v>
      </c>
      <c r="H26" s="57">
        <f>SUM($C$24:H24)</f>
        <v>0</v>
      </c>
      <c r="I26" s="57">
        <f>SUM($C$24:I24)</f>
        <v>0</v>
      </c>
      <c r="J26" s="57">
        <f>SUM($C$24:J24)</f>
        <v>0</v>
      </c>
      <c r="K26" s="57">
        <f>SUM($C$24:K24)</f>
        <v>0</v>
      </c>
      <c r="L26" s="58">
        <f>SUM($C$24:L24)</f>
        <v>0</v>
      </c>
    </row>
    <row r="27" spans="1:12" x14ac:dyDescent="0.3">
      <c r="A27" s="65" t="s">
        <v>51</v>
      </c>
      <c r="B27" s="66" t="s">
        <v>33</v>
      </c>
      <c r="C27" s="67">
        <f>SUM($C$25:C25)</f>
        <v>0</v>
      </c>
      <c r="D27" s="67">
        <f>SUM($C$25:D25)</f>
        <v>0</v>
      </c>
      <c r="E27" s="67">
        <f>SUM($C$25:E25)</f>
        <v>0</v>
      </c>
      <c r="F27" s="67">
        <f>SUM($C$25:F25)</f>
        <v>0</v>
      </c>
      <c r="G27" s="67">
        <f>SUM($C$25:G25)</f>
        <v>0</v>
      </c>
      <c r="H27" s="67">
        <f>SUM($C$25:H25)</f>
        <v>0</v>
      </c>
      <c r="I27" s="67">
        <f>SUM($C$25:I25)</f>
        <v>0</v>
      </c>
      <c r="J27" s="67">
        <f>SUM($C$25:J25)</f>
        <v>0</v>
      </c>
      <c r="K27" s="67">
        <f>SUM($C$25:K25)</f>
        <v>0</v>
      </c>
      <c r="L27" s="68">
        <f>SUM($C$25:L25)</f>
        <v>0</v>
      </c>
    </row>
    <row r="28" spans="1:12" x14ac:dyDescent="0.3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</row>
    <row r="29" spans="1:12" x14ac:dyDescent="0.3">
      <c r="A29" s="91" t="s">
        <v>52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2"/>
    </row>
    <row r="30" spans="1:12" x14ac:dyDescent="0.3">
      <c r="A30" s="52" t="s">
        <v>48</v>
      </c>
      <c r="B30" s="30"/>
      <c r="C30" s="34">
        <f>B30</f>
        <v>0</v>
      </c>
      <c r="D30" s="34">
        <f>C30*(1+$B$18)</f>
        <v>0</v>
      </c>
      <c r="E30" s="34">
        <f t="shared" ref="E30:L30" si="7">D30*(1+$B$18)</f>
        <v>0</v>
      </c>
      <c r="F30" s="34">
        <f t="shared" si="7"/>
        <v>0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53">
        <f t="shared" si="7"/>
        <v>0</v>
      </c>
    </row>
    <row r="31" spans="1:12" x14ac:dyDescent="0.3">
      <c r="A31" s="42" t="s">
        <v>43</v>
      </c>
      <c r="B31" s="31"/>
      <c r="C31" s="28"/>
      <c r="D31" s="28"/>
      <c r="E31" s="28"/>
      <c r="F31" s="28"/>
      <c r="G31" s="28"/>
      <c r="H31" s="28"/>
      <c r="I31" s="28"/>
      <c r="J31" s="28"/>
      <c r="K31" s="28"/>
      <c r="L31" s="54"/>
    </row>
    <row r="32" spans="1:12" x14ac:dyDescent="0.3">
      <c r="A32" s="42" t="s">
        <v>49</v>
      </c>
      <c r="B32" s="31"/>
      <c r="C32" s="28"/>
      <c r="D32" s="28"/>
      <c r="E32" s="28"/>
      <c r="F32" s="28"/>
      <c r="G32" s="28"/>
      <c r="H32" s="28"/>
      <c r="I32" s="28"/>
      <c r="J32" s="28"/>
      <c r="K32" s="28"/>
      <c r="L32" s="54"/>
    </row>
    <row r="33" spans="1:12" x14ac:dyDescent="0.3">
      <c r="A33" s="42" t="s">
        <v>53</v>
      </c>
      <c r="B33" s="9" t="s">
        <v>33</v>
      </c>
      <c r="C33" s="29"/>
      <c r="D33" s="29"/>
      <c r="E33" s="29"/>
      <c r="F33" s="29"/>
      <c r="G33" s="29"/>
      <c r="H33" s="29"/>
      <c r="I33" s="29"/>
      <c r="J33" s="29"/>
      <c r="K33" s="29"/>
      <c r="L33" s="51"/>
    </row>
    <row r="34" spans="1:12" x14ac:dyDescent="0.3">
      <c r="A34" s="42" t="s">
        <v>54</v>
      </c>
      <c r="B34" s="9" t="s">
        <v>33</v>
      </c>
      <c r="C34" s="29"/>
      <c r="D34" s="29"/>
      <c r="E34" s="29"/>
      <c r="F34" s="29"/>
      <c r="G34" s="29"/>
      <c r="H34" s="29"/>
      <c r="I34" s="29"/>
      <c r="J34" s="29"/>
      <c r="K34" s="29"/>
      <c r="L34" s="51"/>
    </row>
    <row r="35" spans="1:12" x14ac:dyDescent="0.3">
      <c r="A35" s="42" t="s">
        <v>45</v>
      </c>
      <c r="B35" s="9" t="s">
        <v>33</v>
      </c>
      <c r="C35" s="32"/>
      <c r="D35" s="33">
        <f>C35*(1+$B$19)</f>
        <v>0</v>
      </c>
      <c r="E35" s="33">
        <f>D35*(1+$B$19)</f>
        <v>0</v>
      </c>
      <c r="F35" s="33">
        <f t="shared" ref="F35:L35" si="8">E35*(1+$B$19)</f>
        <v>0</v>
      </c>
      <c r="G35" s="33">
        <f t="shared" si="8"/>
        <v>0</v>
      </c>
      <c r="H35" s="33">
        <f t="shared" si="8"/>
        <v>0</v>
      </c>
      <c r="I35" s="33">
        <f t="shared" si="8"/>
        <v>0</v>
      </c>
      <c r="J35" s="33">
        <f t="shared" si="8"/>
        <v>0</v>
      </c>
      <c r="K35" s="33">
        <f t="shared" si="8"/>
        <v>0</v>
      </c>
      <c r="L35" s="55">
        <f t="shared" si="8"/>
        <v>0</v>
      </c>
    </row>
    <row r="36" spans="1:12" x14ac:dyDescent="0.3">
      <c r="A36" s="42" t="s">
        <v>45</v>
      </c>
      <c r="B36" s="9" t="s">
        <v>33</v>
      </c>
      <c r="C36" s="32"/>
      <c r="D36" s="33">
        <f t="shared" ref="D36:L36" si="9">C36*(1+$B$19)</f>
        <v>0</v>
      </c>
      <c r="E36" s="33">
        <f t="shared" si="9"/>
        <v>0</v>
      </c>
      <c r="F36" s="33">
        <f t="shared" si="9"/>
        <v>0</v>
      </c>
      <c r="G36" s="33">
        <f t="shared" si="9"/>
        <v>0</v>
      </c>
      <c r="H36" s="33">
        <f t="shared" si="9"/>
        <v>0</v>
      </c>
      <c r="I36" s="33">
        <f t="shared" si="9"/>
        <v>0</v>
      </c>
      <c r="J36" s="33">
        <f t="shared" si="9"/>
        <v>0</v>
      </c>
      <c r="K36" s="33">
        <f t="shared" si="9"/>
        <v>0</v>
      </c>
      <c r="L36" s="55">
        <f t="shared" si="9"/>
        <v>0</v>
      </c>
    </row>
    <row r="37" spans="1:12" x14ac:dyDescent="0.3">
      <c r="A37" s="42" t="s">
        <v>46</v>
      </c>
      <c r="B37" s="9">
        <f>SUM(C37:L37)</f>
        <v>0</v>
      </c>
      <c r="C37" s="6">
        <f t="shared" ref="C37:L37" si="10">C13*C33*C30+C13*C35</f>
        <v>0</v>
      </c>
      <c r="D37" s="6">
        <f t="shared" si="10"/>
        <v>0</v>
      </c>
      <c r="E37" s="6">
        <f t="shared" si="10"/>
        <v>0</v>
      </c>
      <c r="F37" s="6">
        <f t="shared" si="10"/>
        <v>0</v>
      </c>
      <c r="G37" s="6">
        <f t="shared" si="10"/>
        <v>0</v>
      </c>
      <c r="H37" s="6">
        <f t="shared" si="10"/>
        <v>0</v>
      </c>
      <c r="I37" s="6">
        <f t="shared" si="10"/>
        <v>0</v>
      </c>
      <c r="J37" s="6">
        <f t="shared" si="10"/>
        <v>0</v>
      </c>
      <c r="K37" s="6">
        <f t="shared" si="10"/>
        <v>0</v>
      </c>
      <c r="L37" s="45">
        <f t="shared" si="10"/>
        <v>0</v>
      </c>
    </row>
    <row r="38" spans="1:12" x14ac:dyDescent="0.3">
      <c r="A38" s="42" t="s">
        <v>47</v>
      </c>
      <c r="B38" s="9">
        <f>SUM(C38:L38)</f>
        <v>0</v>
      </c>
      <c r="C38" s="6">
        <f>C14*C30*C34+C14*C36</f>
        <v>0</v>
      </c>
      <c r="D38" s="6">
        <f t="shared" ref="D38:L38" si="11">D14*D30*D34+D14*D36</f>
        <v>0</v>
      </c>
      <c r="E38" s="6">
        <f t="shared" si="11"/>
        <v>0</v>
      </c>
      <c r="F38" s="6">
        <f t="shared" si="11"/>
        <v>0</v>
      </c>
      <c r="G38" s="6">
        <f t="shared" si="11"/>
        <v>0</v>
      </c>
      <c r="H38" s="6">
        <f t="shared" si="11"/>
        <v>0</v>
      </c>
      <c r="I38" s="6">
        <f t="shared" si="11"/>
        <v>0</v>
      </c>
      <c r="J38" s="6">
        <f t="shared" si="11"/>
        <v>0</v>
      </c>
      <c r="K38" s="6">
        <f t="shared" si="11"/>
        <v>0</v>
      </c>
      <c r="L38" s="45">
        <f t="shared" si="11"/>
        <v>0</v>
      </c>
    </row>
    <row r="39" spans="1:12" x14ac:dyDescent="0.3">
      <c r="A39" s="56" t="s">
        <v>50</v>
      </c>
      <c r="B39" s="9" t="s">
        <v>33</v>
      </c>
      <c r="C39" s="57">
        <f>SUM($C$37:C37)</f>
        <v>0</v>
      </c>
      <c r="D39" s="57">
        <f>SUM($C$37:D37)</f>
        <v>0</v>
      </c>
      <c r="E39" s="57">
        <f>SUM($C$37:E37)</f>
        <v>0</v>
      </c>
      <c r="F39" s="57">
        <f>SUM($C$37:F37)</f>
        <v>0</v>
      </c>
      <c r="G39" s="57">
        <f>SUM($C$37:G37)</f>
        <v>0</v>
      </c>
      <c r="H39" s="57">
        <f>SUM($C$37:H37)</f>
        <v>0</v>
      </c>
      <c r="I39" s="57">
        <f>SUM($C$37:I37)</f>
        <v>0</v>
      </c>
      <c r="J39" s="57">
        <f>SUM($C$37:J37)</f>
        <v>0</v>
      </c>
      <c r="K39" s="57">
        <f>SUM($C$37:K37)</f>
        <v>0</v>
      </c>
      <c r="L39" s="58">
        <f>SUM($C$37:L37)</f>
        <v>0</v>
      </c>
    </row>
    <row r="40" spans="1:12" x14ac:dyDescent="0.3">
      <c r="A40" s="65" t="s">
        <v>51</v>
      </c>
      <c r="B40" s="66" t="s">
        <v>33</v>
      </c>
      <c r="C40" s="67">
        <f>SUM($C$38:C38)</f>
        <v>0</v>
      </c>
      <c r="D40" s="67">
        <f>SUM($C$38:D38)</f>
        <v>0</v>
      </c>
      <c r="E40" s="67">
        <f>SUM($C$38:E38)</f>
        <v>0</v>
      </c>
      <c r="F40" s="67">
        <f>SUM($C$38:F38)</f>
        <v>0</v>
      </c>
      <c r="G40" s="67">
        <f>SUM($C$38:G38)</f>
        <v>0</v>
      </c>
      <c r="H40" s="67">
        <f>SUM($C$38:H38)</f>
        <v>0</v>
      </c>
      <c r="I40" s="67">
        <f>SUM($C$38:I38)</f>
        <v>0</v>
      </c>
      <c r="J40" s="67">
        <f>SUM($C$38:J38)</f>
        <v>0</v>
      </c>
      <c r="K40" s="67">
        <f>SUM($C$38:K38)</f>
        <v>0</v>
      </c>
      <c r="L40" s="68">
        <f>SUM($C$38:L38)</f>
        <v>0</v>
      </c>
    </row>
    <row r="41" spans="1:12" x14ac:dyDescent="0.3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2" x14ac:dyDescent="0.3">
      <c r="A42" s="91" t="s">
        <v>55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2"/>
    </row>
    <row r="43" spans="1:12" x14ac:dyDescent="0.3">
      <c r="A43" s="52" t="s">
        <v>56</v>
      </c>
      <c r="B43" s="35">
        <f>SUM(C43:L43)</f>
        <v>52409490.240000002</v>
      </c>
      <c r="C43" s="36"/>
      <c r="D43" s="36">
        <v>52409490.240000002</v>
      </c>
      <c r="E43" s="36"/>
      <c r="F43" s="36"/>
      <c r="G43" s="36"/>
      <c r="H43" s="36"/>
      <c r="I43" s="36"/>
      <c r="J43" s="36"/>
      <c r="K43" s="36"/>
      <c r="L43" s="59"/>
    </row>
    <row r="44" spans="1:12" x14ac:dyDescent="0.3">
      <c r="A44" s="42" t="s">
        <v>57</v>
      </c>
      <c r="B44" s="35">
        <f>SUM(C44:L44)</f>
        <v>0</v>
      </c>
      <c r="C44" s="36">
        <v>0</v>
      </c>
      <c r="D44" s="37"/>
      <c r="E44" s="37"/>
      <c r="F44" s="37"/>
      <c r="G44" s="37"/>
      <c r="H44" s="37"/>
      <c r="I44" s="37"/>
      <c r="J44" s="37"/>
      <c r="K44" s="37"/>
      <c r="L44" s="60"/>
    </row>
    <row r="45" spans="1:12" x14ac:dyDescent="0.3">
      <c r="A45" s="42" t="s">
        <v>50</v>
      </c>
      <c r="B45" s="35" t="s">
        <v>33</v>
      </c>
      <c r="C45" s="35">
        <f>SUM($C$43:C43)</f>
        <v>0</v>
      </c>
      <c r="D45" s="35">
        <f>SUM($C$43:D43)</f>
        <v>52409490.240000002</v>
      </c>
      <c r="E45" s="35">
        <f>SUM($C$43:E43)</f>
        <v>52409490.240000002</v>
      </c>
      <c r="F45" s="35">
        <f>SUM($C$43:F43)</f>
        <v>52409490.240000002</v>
      </c>
      <c r="G45" s="35">
        <f>SUM($C$43:G43)</f>
        <v>52409490.240000002</v>
      </c>
      <c r="H45" s="35">
        <f>SUM($C$43:H43)</f>
        <v>52409490.240000002</v>
      </c>
      <c r="I45" s="35">
        <f>SUM($C$43:I43)</f>
        <v>52409490.240000002</v>
      </c>
      <c r="J45" s="35">
        <f>SUM($C$43:J43)</f>
        <v>52409490.240000002</v>
      </c>
      <c r="K45" s="35">
        <f>SUM($C$43:K43)</f>
        <v>52409490.240000002</v>
      </c>
      <c r="L45" s="61">
        <f>SUM($C$43:L43)</f>
        <v>52409490.240000002</v>
      </c>
    </row>
    <row r="46" spans="1:12" x14ac:dyDescent="0.3">
      <c r="A46" s="62" t="s">
        <v>51</v>
      </c>
      <c r="B46" s="63" t="s">
        <v>33</v>
      </c>
      <c r="C46" s="63">
        <f>SUM($C$44:C44)</f>
        <v>0</v>
      </c>
      <c r="D46" s="63">
        <f>SUM($C$44:D44)</f>
        <v>0</v>
      </c>
      <c r="E46" s="63">
        <f>SUM($C$44:E44)</f>
        <v>0</v>
      </c>
      <c r="F46" s="63">
        <f>SUM($C$44:F44)</f>
        <v>0</v>
      </c>
      <c r="G46" s="63">
        <f>SUM($C$44:G44)</f>
        <v>0</v>
      </c>
      <c r="H46" s="63">
        <f>SUM($C$44:H44)</f>
        <v>0</v>
      </c>
      <c r="I46" s="63">
        <f>SUM($C$44:I44)</f>
        <v>0</v>
      </c>
      <c r="J46" s="63">
        <f>SUM($C$44:J44)</f>
        <v>0</v>
      </c>
      <c r="K46" s="63">
        <f>SUM($C$44:K44)</f>
        <v>0</v>
      </c>
      <c r="L46" s="64">
        <f>SUM($C$44:L44)</f>
        <v>0</v>
      </c>
    </row>
  </sheetData>
  <mergeCells count="5">
    <mergeCell ref="A7:B7"/>
    <mergeCell ref="A16:L16"/>
    <mergeCell ref="A12:L12"/>
    <mergeCell ref="A29:L29"/>
    <mergeCell ref="A42:L42"/>
  </mergeCells>
  <conditionalFormatting sqref="C1:L1">
    <cfRule type="containsText" dxfId="3" priority="15" operator="containsText" text="navrat">
      <formula>NOT(ISERROR(SEARCH("navrat",C1)))</formula>
    </cfRule>
  </conditionalFormatting>
  <conditionalFormatting sqref="A16:L27">
    <cfRule type="expression" dxfId="2" priority="3">
      <formula>$B$8="NIE"</formula>
    </cfRule>
  </conditionalFormatting>
  <conditionalFormatting sqref="A29:L40">
    <cfRule type="expression" dxfId="1" priority="2">
      <formula>$B$9="nie"</formula>
    </cfRule>
  </conditionalFormatting>
  <conditionalFormatting sqref="A42:L46">
    <cfRule type="expression" dxfId="0" priority="1">
      <formula>$B$10="nie"</formula>
    </cfRule>
  </conditionalFormatting>
  <dataValidations count="1">
    <dataValidation type="list" allowBlank="1" showInputMessage="1" showErrorMessage="1" sqref="B8:B10">
      <formula1>"ANO,NIE"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SUMAR</vt:lpstr>
      <vt:lpstr>Kalkulacka_OBMENA IKT</vt:lpstr>
      <vt:lpstr>Kalkulacka_PODPORA_Agendy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Maroš Mikluš</cp:lastModifiedBy>
  <dcterms:created xsi:type="dcterms:W3CDTF">2021-07-29T07:17:45Z</dcterms:created>
  <dcterms:modified xsi:type="dcterms:W3CDTF">2022-05-31T15:23:37Z</dcterms:modified>
</cp:coreProperties>
</file>