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ento_zošit"/>
  <mc:AlternateContent xmlns:mc="http://schemas.openxmlformats.org/markup-compatibility/2006">
    <mc:Choice Requires="x15">
      <x15ac:absPath xmlns:x15ac="http://schemas.microsoft.com/office/spreadsheetml/2010/11/ac" url="https://minedu4.sharepoint.com/sites/PrpravaDeliveryUnit/Shared Documents/General/Alistiq/Projekt_Infrastruktura/"/>
    </mc:Choice>
  </mc:AlternateContent>
  <xr:revisionPtr revIDLastSave="881" documentId="13_ncr:1_{DC5396C1-3CA3-1449-BB48-1D148C009C6A}" xr6:coauthVersionLast="47" xr6:coauthVersionMax="47" xr10:uidLastSave="{06E8E82C-5C06-42F4-8A56-03661CD5C940}"/>
  <bookViews>
    <workbookView xWindow="-3480" yWindow="-17388" windowWidth="30936" windowHeight="16776" tabRatio="737" activeTab="2" xr2:uid="{00000000-000D-0000-FFFF-FFFF00000000}"/>
  </bookViews>
  <sheets>
    <sheet name="Parametre_ECF_TCF" sheetId="43" state="hidden" r:id="rId1"/>
    <sheet name="ISCO_Prevodnik" sheetId="44" state="hidden" r:id="rId2"/>
    <sheet name="ROZPOCET_NFP" sheetId="41" r:id="rId3"/>
    <sheet name="rozpočet" sheetId="45" r:id="rId4"/>
    <sheet name="Ciselnik" sheetId="38" state="hidden" r:id="rId5"/>
    <sheet name="Rozdelenie prínosov" sheetId="14" state="hidden" r:id="rId6"/>
  </sheets>
  <externalReferences>
    <externalReference r:id="rId7"/>
  </externalReferences>
  <definedNames>
    <definedName name="_xlnm._FilterDatabase" localSheetId="2" hidden="1">ROZPOCET_NFP!$A$3:$O$33</definedName>
    <definedName name="Bezpecnost">ISCO_Prevodnik!$J$2:$J$3</definedName>
    <definedName name="Databazy">ISCO_Prevodnik!$H$2:$H$3</definedName>
    <definedName name="Faza">#REF!</definedName>
    <definedName name="Ine">ISCO_Prevodnik!$L$2:$L$8</definedName>
    <definedName name="Infrastrutkura">ISCO_Prevodnik!$G$2</definedName>
    <definedName name="Inkrement">#REF!</definedName>
    <definedName name="IT_analytik">ISCO_Prevodnik!$C$2</definedName>
    <definedName name="IT_architekt">ISCO_Prevodnik!$D$2:$D$3</definedName>
    <definedName name="IT_konzultant">ISCO_Prevodnik!$I$2</definedName>
    <definedName name="IT_programator">ISCO_Prevodnik!$B$2:$B$3</definedName>
    <definedName name="IT_tester">ISCO_Prevodnik!$F$2</definedName>
    <definedName name="Kvalita">ISCO_Prevodnik!$E$2</definedName>
    <definedName name="MODULY">#REF!</definedName>
    <definedName name="Moduly_2">#REF!</definedName>
    <definedName name="PF">[1]CISELNIK!$A$2:$A$6</definedName>
    <definedName name="Poziadavky">[1]CISELNIK!$B$2:$B$4</definedName>
    <definedName name="Pozicia">#REF!</definedName>
    <definedName name="PozicieKomplet">#REF!</definedName>
    <definedName name="Projektovy_manazer">ISCO_Prevodnik!$A$2</definedName>
    <definedName name="Projektový_manažér">ISCO_Prevodnik!$A$2</definedName>
    <definedName name="Subjekt">Ciselnik!$A$2:$A$9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8" i="45" l="1"/>
  <c r="K107" i="45"/>
  <c r="K106" i="45"/>
  <c r="L106" i="45" s="1"/>
  <c r="M106" i="45" s="1"/>
  <c r="K105" i="45"/>
  <c r="K104" i="45"/>
  <c r="K103" i="45"/>
  <c r="K102" i="45"/>
  <c r="K101" i="45"/>
  <c r="L101" i="45" s="1"/>
  <c r="M101" i="45" s="1"/>
  <c r="K100" i="45"/>
  <c r="K99" i="45"/>
  <c r="L99" i="45" s="1"/>
  <c r="M99" i="45" s="1"/>
  <c r="K97" i="45"/>
  <c r="K96" i="45"/>
  <c r="K95" i="45"/>
  <c r="K94" i="45"/>
  <c r="K93" i="45"/>
  <c r="K90" i="45"/>
  <c r="K89" i="45"/>
  <c r="K88" i="45"/>
  <c r="L88" i="45" s="1"/>
  <c r="M88" i="45" s="1"/>
  <c r="K87" i="45"/>
  <c r="K86" i="45"/>
  <c r="L86" i="45" s="1"/>
  <c r="M86" i="45" s="1"/>
  <c r="K85" i="45"/>
  <c r="K84" i="45"/>
  <c r="K83" i="45"/>
  <c r="L83" i="45" s="1"/>
  <c r="M83" i="45" s="1"/>
  <c r="K82" i="45"/>
  <c r="K81" i="45"/>
  <c r="L81" i="45" s="1"/>
  <c r="M81" i="45" s="1"/>
  <c r="K79" i="45"/>
  <c r="K78" i="45"/>
  <c r="L78" i="45" s="1"/>
  <c r="M78" i="45" s="1"/>
  <c r="K77" i="45"/>
  <c r="L77" i="45" s="1"/>
  <c r="M77" i="45" s="1"/>
  <c r="K76" i="45"/>
  <c r="K75" i="45"/>
  <c r="K72" i="45"/>
  <c r="K71" i="45"/>
  <c r="K70" i="45"/>
  <c r="L70" i="45" s="1"/>
  <c r="M70" i="45" s="1"/>
  <c r="K69" i="45"/>
  <c r="K68" i="45"/>
  <c r="K67" i="45"/>
  <c r="K66" i="45"/>
  <c r="K65" i="45"/>
  <c r="L65" i="45" s="1"/>
  <c r="M65" i="45" s="1"/>
  <c r="K64" i="45"/>
  <c r="L64" i="45" s="1"/>
  <c r="M64" i="45" s="1"/>
  <c r="K63" i="45"/>
  <c r="K61" i="45"/>
  <c r="L61" i="45" s="1"/>
  <c r="M61" i="45" s="1"/>
  <c r="K60" i="45"/>
  <c r="L60" i="45" s="1"/>
  <c r="M60" i="45" s="1"/>
  <c r="K59" i="45"/>
  <c r="K58" i="45"/>
  <c r="K57" i="45"/>
  <c r="K54" i="45"/>
  <c r="K53" i="45"/>
  <c r="K52" i="45"/>
  <c r="K51" i="45"/>
  <c r="L51" i="45" s="1"/>
  <c r="M51" i="45" s="1"/>
  <c r="K50" i="45"/>
  <c r="K49" i="45"/>
  <c r="K48" i="45"/>
  <c r="K47" i="45"/>
  <c r="L47" i="45" s="1"/>
  <c r="M47" i="45" s="1"/>
  <c r="K46" i="45"/>
  <c r="L46" i="45" s="1"/>
  <c r="M46" i="45" s="1"/>
  <c r="K45" i="45"/>
  <c r="L45" i="45" s="1"/>
  <c r="M45" i="45" s="1"/>
  <c r="K43" i="45"/>
  <c r="K42" i="45"/>
  <c r="L42" i="45" s="1"/>
  <c r="M42" i="45" s="1"/>
  <c r="K41" i="45"/>
  <c r="L41" i="45" s="1"/>
  <c r="K40" i="45"/>
  <c r="K39" i="45"/>
  <c r="K36" i="45"/>
  <c r="K35" i="45"/>
  <c r="K34" i="45"/>
  <c r="K33" i="45"/>
  <c r="K32" i="45"/>
  <c r="K31" i="45"/>
  <c r="L31" i="45" s="1"/>
  <c r="K30" i="45"/>
  <c r="L30" i="45" s="1"/>
  <c r="M30" i="45" s="1"/>
  <c r="K29" i="45"/>
  <c r="L29" i="45" s="1"/>
  <c r="M29" i="45" s="1"/>
  <c r="K28" i="45"/>
  <c r="K27" i="45"/>
  <c r="K25" i="45"/>
  <c r="K24" i="45"/>
  <c r="K23" i="45"/>
  <c r="K22" i="45"/>
  <c r="K21" i="45"/>
  <c r="K18" i="45"/>
  <c r="K17" i="45"/>
  <c r="K16" i="45"/>
  <c r="K15" i="45"/>
  <c r="K14" i="45"/>
  <c r="K13" i="45"/>
  <c r="K12" i="45"/>
  <c r="L12" i="45" s="1"/>
  <c r="K11" i="45"/>
  <c r="L11" i="45" s="1"/>
  <c r="K10" i="45"/>
  <c r="K9" i="45"/>
  <c r="K4" i="45"/>
  <c r="K5" i="45"/>
  <c r="K6" i="45"/>
  <c r="K7" i="45"/>
  <c r="K3" i="45"/>
  <c r="L105" i="45"/>
  <c r="L104" i="45"/>
  <c r="M104" i="45" s="1"/>
  <c r="L103" i="45"/>
  <c r="M103" i="45" s="1"/>
  <c r="L102" i="45"/>
  <c r="M102" i="45" s="1"/>
  <c r="L100" i="45"/>
  <c r="L97" i="45"/>
  <c r="L96" i="45"/>
  <c r="M96" i="45" s="1"/>
  <c r="L95" i="45"/>
  <c r="M95" i="45" s="1"/>
  <c r="L94" i="45"/>
  <c r="M94" i="45" s="1"/>
  <c r="L93" i="45"/>
  <c r="M93" i="45" s="1"/>
  <c r="L87" i="45"/>
  <c r="M87" i="45" s="1"/>
  <c r="L85" i="45"/>
  <c r="M85" i="45" s="1"/>
  <c r="L84" i="45"/>
  <c r="M84" i="45" s="1"/>
  <c r="L82" i="45"/>
  <c r="M82" i="45" s="1"/>
  <c r="L79" i="45"/>
  <c r="M79" i="45" s="1"/>
  <c r="L76" i="45"/>
  <c r="L75" i="45"/>
  <c r="L69" i="45"/>
  <c r="L68" i="45"/>
  <c r="M68" i="45" s="1"/>
  <c r="L67" i="45"/>
  <c r="M67" i="45" s="1"/>
  <c r="L66" i="45"/>
  <c r="M66" i="45" s="1"/>
  <c r="L63" i="45"/>
  <c r="M63" i="45" s="1"/>
  <c r="L59" i="45"/>
  <c r="M59" i="45" s="1"/>
  <c r="L58" i="45"/>
  <c r="L57" i="45"/>
  <c r="M57" i="45" s="1"/>
  <c r="L52" i="45"/>
  <c r="M52" i="45" s="1"/>
  <c r="L50" i="45"/>
  <c r="M50" i="45" s="1"/>
  <c r="L49" i="45"/>
  <c r="L48" i="45"/>
  <c r="M48" i="45" s="1"/>
  <c r="L43" i="45"/>
  <c r="L40" i="45"/>
  <c r="M40" i="45" s="1"/>
  <c r="L39" i="45"/>
  <c r="L34" i="45"/>
  <c r="M34" i="45" s="1"/>
  <c r="L33" i="45"/>
  <c r="L32" i="45"/>
  <c r="L28" i="45"/>
  <c r="L27" i="45"/>
  <c r="L25" i="45"/>
  <c r="L24" i="45"/>
  <c r="M24" i="45" s="1"/>
  <c r="L23" i="45"/>
  <c r="L22" i="45"/>
  <c r="L21" i="45"/>
  <c r="L16" i="45"/>
  <c r="L15" i="45"/>
  <c r="L14" i="45"/>
  <c r="L13" i="45"/>
  <c r="L10" i="45"/>
  <c r="L9" i="45"/>
  <c r="L4" i="45"/>
  <c r="L5" i="45"/>
  <c r="L6" i="45"/>
  <c r="L7" i="45"/>
  <c r="L3" i="45"/>
  <c r="L112" i="45" s="1"/>
  <c r="M105" i="45"/>
  <c r="M100" i="45"/>
  <c r="M97" i="45"/>
  <c r="M76" i="45"/>
  <c r="M75" i="45"/>
  <c r="M69" i="45"/>
  <c r="M58" i="45"/>
  <c r="M49" i="45"/>
  <c r="M43" i="45"/>
  <c r="M39" i="45"/>
  <c r="M33" i="45"/>
  <c r="M32" i="45"/>
  <c r="M28" i="45"/>
  <c r="M27" i="45"/>
  <c r="M25" i="45"/>
  <c r="M23" i="45"/>
  <c r="M22" i="45"/>
  <c r="M21" i="45"/>
  <c r="M15" i="45"/>
  <c r="M14" i="45"/>
  <c r="M13" i="45"/>
  <c r="M10" i="45"/>
  <c r="M9" i="45"/>
  <c r="M4" i="45"/>
  <c r="M5" i="45"/>
  <c r="M6" i="45"/>
  <c r="M7" i="45"/>
  <c r="K125" i="45"/>
  <c r="K124" i="45"/>
  <c r="K123" i="45"/>
  <c r="K122" i="45"/>
  <c r="K121" i="45"/>
  <c r="K119" i="45"/>
  <c r="K118" i="45"/>
  <c r="K113" i="45"/>
  <c r="K114" i="45"/>
  <c r="K115" i="45"/>
  <c r="K116" i="45"/>
  <c r="K112" i="45"/>
  <c r="J116" i="45"/>
  <c r="J115" i="45"/>
  <c r="J114" i="45"/>
  <c r="J113" i="45"/>
  <c r="J112" i="45"/>
  <c r="J108" i="45"/>
  <c r="L108" i="45" s="1"/>
  <c r="M108" i="45" s="1"/>
  <c r="J107" i="45"/>
  <c r="J106" i="45"/>
  <c r="J105" i="45"/>
  <c r="J104" i="45"/>
  <c r="J103" i="45"/>
  <c r="J102" i="45"/>
  <c r="J101" i="45"/>
  <c r="J100" i="45"/>
  <c r="J99" i="45"/>
  <c r="J97" i="45"/>
  <c r="J96" i="45"/>
  <c r="J95" i="45"/>
  <c r="J94" i="45"/>
  <c r="J93" i="45"/>
  <c r="J90" i="45"/>
  <c r="L90" i="45" s="1"/>
  <c r="M90" i="45" s="1"/>
  <c r="J89" i="45"/>
  <c r="J88" i="45"/>
  <c r="J87" i="45"/>
  <c r="J86" i="45"/>
  <c r="J85" i="45"/>
  <c r="J84" i="45"/>
  <c r="J83" i="45"/>
  <c r="J82" i="45"/>
  <c r="J81" i="45"/>
  <c r="J76" i="45"/>
  <c r="J77" i="45"/>
  <c r="J78" i="45"/>
  <c r="J79" i="45"/>
  <c r="J75" i="45"/>
  <c r="J64" i="45"/>
  <c r="J65" i="45"/>
  <c r="J66" i="45"/>
  <c r="J67" i="45"/>
  <c r="J68" i="45"/>
  <c r="J69" i="45"/>
  <c r="J70" i="45"/>
  <c r="J71" i="45"/>
  <c r="L71" i="45" s="1"/>
  <c r="M71" i="45" s="1"/>
  <c r="J72" i="45"/>
  <c r="J63" i="45"/>
  <c r="J58" i="45"/>
  <c r="J59" i="45"/>
  <c r="J60" i="45"/>
  <c r="J61" i="45"/>
  <c r="J57" i="45"/>
  <c r="J46" i="45"/>
  <c r="J47" i="45"/>
  <c r="J48" i="45"/>
  <c r="J49" i="45"/>
  <c r="J50" i="45"/>
  <c r="J51" i="45"/>
  <c r="J52" i="45"/>
  <c r="J53" i="45"/>
  <c r="J54" i="45"/>
  <c r="J45" i="45"/>
  <c r="J40" i="45"/>
  <c r="J41" i="45"/>
  <c r="J42" i="45"/>
  <c r="J43" i="45"/>
  <c r="J39" i="45"/>
  <c r="J28" i="45"/>
  <c r="J29" i="45"/>
  <c r="J30" i="45"/>
  <c r="J31" i="45"/>
  <c r="J32" i="45"/>
  <c r="J33" i="45"/>
  <c r="J34" i="45"/>
  <c r="J35" i="45"/>
  <c r="L35" i="45" s="1"/>
  <c r="M35" i="45" s="1"/>
  <c r="J36" i="45"/>
  <c r="J27" i="45"/>
  <c r="J22" i="45"/>
  <c r="J23" i="45"/>
  <c r="J24" i="45"/>
  <c r="J25" i="45"/>
  <c r="J21" i="45"/>
  <c r="J10" i="45"/>
  <c r="J11" i="45"/>
  <c r="J12" i="45"/>
  <c r="J13" i="45"/>
  <c r="J14" i="45"/>
  <c r="J15" i="45"/>
  <c r="J16" i="45"/>
  <c r="J17" i="45"/>
  <c r="L17" i="45" s="1"/>
  <c r="J18" i="45"/>
  <c r="L18" i="45" s="1"/>
  <c r="M18" i="45" s="1"/>
  <c r="J9" i="45"/>
  <c r="J4" i="45"/>
  <c r="J5" i="45"/>
  <c r="J6" i="45"/>
  <c r="J7" i="45"/>
  <c r="J3" i="45"/>
  <c r="I4" i="45"/>
  <c r="I5" i="45"/>
  <c r="I6" i="45"/>
  <c r="I7" i="45"/>
  <c r="I9" i="45"/>
  <c r="I10" i="45"/>
  <c r="I11" i="45"/>
  <c r="I12" i="45"/>
  <c r="I13" i="45"/>
  <c r="I14" i="45"/>
  <c r="I15" i="45"/>
  <c r="I16" i="45"/>
  <c r="I17" i="45"/>
  <c r="I18" i="45"/>
  <c r="I21" i="45"/>
  <c r="I22" i="45"/>
  <c r="I23" i="45"/>
  <c r="I24" i="45"/>
  <c r="I25" i="45"/>
  <c r="I27" i="45"/>
  <c r="I28" i="45"/>
  <c r="I29" i="45"/>
  <c r="I30" i="45"/>
  <c r="I31" i="45"/>
  <c r="I32" i="45"/>
  <c r="I33" i="45"/>
  <c r="I34" i="45"/>
  <c r="I35" i="45"/>
  <c r="I36" i="45"/>
  <c r="I39" i="45"/>
  <c r="I40" i="45"/>
  <c r="I41" i="45"/>
  <c r="I42" i="45"/>
  <c r="I43" i="45"/>
  <c r="I45" i="45"/>
  <c r="I46" i="45"/>
  <c r="I47" i="45"/>
  <c r="I48" i="45"/>
  <c r="I49" i="45"/>
  <c r="I50" i="45"/>
  <c r="I51" i="45"/>
  <c r="I52" i="45"/>
  <c r="I53" i="45"/>
  <c r="I54" i="45"/>
  <c r="I57" i="45"/>
  <c r="I58" i="45"/>
  <c r="I59" i="45"/>
  <c r="I60" i="45"/>
  <c r="I61" i="45"/>
  <c r="I63" i="45"/>
  <c r="I64" i="45"/>
  <c r="I65" i="45"/>
  <c r="I66" i="45"/>
  <c r="I67" i="45"/>
  <c r="I68" i="45"/>
  <c r="I69" i="45"/>
  <c r="I70" i="45"/>
  <c r="I71" i="45"/>
  <c r="I72" i="45"/>
  <c r="I75" i="45"/>
  <c r="I76" i="45"/>
  <c r="I77" i="45"/>
  <c r="I78" i="45"/>
  <c r="I79" i="45"/>
  <c r="I81" i="45"/>
  <c r="I82" i="45"/>
  <c r="I83" i="45"/>
  <c r="I84" i="45"/>
  <c r="I85" i="45"/>
  <c r="I86" i="45"/>
  <c r="I87" i="45"/>
  <c r="I88" i="45"/>
  <c r="I89" i="45"/>
  <c r="I90" i="45"/>
  <c r="I93" i="45"/>
  <c r="I94" i="45"/>
  <c r="I95" i="45"/>
  <c r="I96" i="45"/>
  <c r="I97" i="45"/>
  <c r="I99" i="45"/>
  <c r="I100" i="45"/>
  <c r="I101" i="45"/>
  <c r="I102" i="45"/>
  <c r="I103" i="45"/>
  <c r="I104" i="45"/>
  <c r="I105" i="45"/>
  <c r="I106" i="45"/>
  <c r="I107" i="45"/>
  <c r="I108" i="45"/>
  <c r="I3" i="45"/>
  <c r="G119" i="45"/>
  <c r="G120" i="45"/>
  <c r="G121" i="45"/>
  <c r="G122" i="45"/>
  <c r="G123" i="45"/>
  <c r="G124" i="45"/>
  <c r="G125" i="45"/>
  <c r="G118" i="45"/>
  <c r="G113" i="45"/>
  <c r="G114" i="45"/>
  <c r="G115" i="45"/>
  <c r="G116" i="45"/>
  <c r="G112" i="45"/>
  <c r="G100" i="45"/>
  <c r="G101" i="45"/>
  <c r="G102" i="45"/>
  <c r="G103" i="45"/>
  <c r="G104" i="45"/>
  <c r="G105" i="45"/>
  <c r="G106" i="45"/>
  <c r="G107" i="45"/>
  <c r="G108" i="45"/>
  <c r="G99" i="45"/>
  <c r="G94" i="45"/>
  <c r="G95" i="45"/>
  <c r="G96" i="45"/>
  <c r="G97" i="45"/>
  <c r="G93" i="45"/>
  <c r="G82" i="45"/>
  <c r="G83" i="45"/>
  <c r="G84" i="45"/>
  <c r="G85" i="45"/>
  <c r="G86" i="45"/>
  <c r="G87" i="45"/>
  <c r="G88" i="45"/>
  <c r="G89" i="45"/>
  <c r="G90" i="45"/>
  <c r="G81" i="45"/>
  <c r="G76" i="45"/>
  <c r="G77" i="45"/>
  <c r="G78" i="45"/>
  <c r="G79" i="45"/>
  <c r="G75" i="45"/>
  <c r="G64" i="45"/>
  <c r="G65" i="45"/>
  <c r="G66" i="45"/>
  <c r="G67" i="45"/>
  <c r="G68" i="45"/>
  <c r="G69" i="45"/>
  <c r="G70" i="45"/>
  <c r="G71" i="45"/>
  <c r="G72" i="45"/>
  <c r="G63" i="45"/>
  <c r="G58" i="45"/>
  <c r="G59" i="45"/>
  <c r="G60" i="45"/>
  <c r="G61" i="45"/>
  <c r="G57" i="45"/>
  <c r="G46" i="45"/>
  <c r="G47" i="45"/>
  <c r="G48" i="45"/>
  <c r="G49" i="45"/>
  <c r="G50" i="45"/>
  <c r="G51" i="45"/>
  <c r="G52" i="45"/>
  <c r="G53" i="45"/>
  <c r="G54" i="45"/>
  <c r="G45" i="45"/>
  <c r="G40" i="45"/>
  <c r="G41" i="45"/>
  <c r="G42" i="45"/>
  <c r="G43" i="45"/>
  <c r="G39" i="45"/>
  <c r="G34" i="45"/>
  <c r="G35" i="45"/>
  <c r="G36" i="45"/>
  <c r="G28" i="45"/>
  <c r="G29" i="45"/>
  <c r="G30" i="45"/>
  <c r="G31" i="45"/>
  <c r="G32" i="45"/>
  <c r="G33" i="45"/>
  <c r="G27" i="45"/>
  <c r="G22" i="45"/>
  <c r="G23" i="45"/>
  <c r="G24" i="45"/>
  <c r="G25" i="45"/>
  <c r="G21" i="45"/>
  <c r="G10" i="45"/>
  <c r="G11" i="45"/>
  <c r="G12" i="45"/>
  <c r="G13" i="45"/>
  <c r="G14" i="45"/>
  <c r="G15" i="45"/>
  <c r="G16" i="45"/>
  <c r="G17" i="45"/>
  <c r="G18" i="45"/>
  <c r="G9" i="45"/>
  <c r="G4" i="45"/>
  <c r="G5" i="45"/>
  <c r="G6" i="45"/>
  <c r="G7" i="45"/>
  <c r="G3" i="45"/>
  <c r="H31" i="41"/>
  <c r="H33" i="41"/>
  <c r="H29" i="41"/>
  <c r="H27" i="41"/>
  <c r="H25" i="41"/>
  <c r="H23" i="41"/>
  <c r="H21" i="41"/>
  <c r="H19" i="41"/>
  <c r="H17" i="41"/>
  <c r="H13" i="41"/>
  <c r="H11" i="41"/>
  <c r="H9" i="41"/>
  <c r="H7" i="41"/>
  <c r="H5" i="41"/>
  <c r="H15" i="41"/>
  <c r="H30" i="41"/>
  <c r="H32" i="41"/>
  <c r="H28" i="41"/>
  <c r="H26" i="41"/>
  <c r="H24" i="41"/>
  <c r="H22" i="41"/>
  <c r="H20" i="41"/>
  <c r="H18" i="41"/>
  <c r="H16" i="41"/>
  <c r="H14" i="41"/>
  <c r="H12" i="41"/>
  <c r="H10" i="41"/>
  <c r="H8" i="41"/>
  <c r="H6" i="41"/>
  <c r="H4" i="41"/>
  <c r="G127" i="45" l="1"/>
  <c r="L36" i="45"/>
  <c r="M36" i="45" s="1"/>
  <c r="K126" i="45"/>
  <c r="K127" i="45"/>
  <c r="L53" i="45"/>
  <c r="M53" i="45" s="1"/>
  <c r="L54" i="45"/>
  <c r="M54" i="45" s="1"/>
  <c r="M55" i="45" s="1"/>
  <c r="L72" i="45"/>
  <c r="M72" i="45" s="1"/>
  <c r="M73" i="45" s="1"/>
  <c r="G126" i="45"/>
  <c r="L89" i="45"/>
  <c r="M89" i="45" s="1"/>
  <c r="M91" i="45" s="1"/>
  <c r="L107" i="45"/>
  <c r="M107" i="45" s="1"/>
  <c r="L123" i="45"/>
  <c r="L124" i="45"/>
  <c r="L119" i="45"/>
  <c r="L114" i="45"/>
  <c r="M41" i="45"/>
  <c r="L113" i="45"/>
  <c r="L116" i="45"/>
  <c r="L125" i="45"/>
  <c r="L120" i="45"/>
  <c r="L118" i="45"/>
  <c r="L122" i="45"/>
  <c r="L115" i="45"/>
  <c r="M12" i="45"/>
  <c r="L121" i="45"/>
  <c r="K120" i="45"/>
  <c r="M119" i="45"/>
  <c r="G17" i="41" s="1"/>
  <c r="I17" i="41" s="1"/>
  <c r="J17" i="41" s="1"/>
  <c r="M17" i="41" s="1"/>
  <c r="M16" i="45"/>
  <c r="M125" i="45" s="1"/>
  <c r="G28" i="41" s="1"/>
  <c r="I28" i="41" s="1"/>
  <c r="J28" i="41" s="1"/>
  <c r="M28" i="41" s="1"/>
  <c r="M17" i="45"/>
  <c r="M113" i="45"/>
  <c r="G7" i="41" s="1"/>
  <c r="I7" i="41" s="1"/>
  <c r="J7" i="41" s="1"/>
  <c r="M7" i="41" s="1"/>
  <c r="M116" i="45"/>
  <c r="G13" i="41" s="1"/>
  <c r="I13" i="41" s="1"/>
  <c r="J13" i="41" s="1"/>
  <c r="M118" i="45"/>
  <c r="G14" i="41" s="1"/>
  <c r="I14" i="41" s="1"/>
  <c r="J14" i="41" s="1"/>
  <c r="M14" i="41" s="1"/>
  <c r="M123" i="45"/>
  <c r="G24" i="41" s="1"/>
  <c r="I24" i="41" s="1"/>
  <c r="J24" i="41" s="1"/>
  <c r="M24" i="41" s="1"/>
  <c r="M115" i="45"/>
  <c r="G11" i="41" s="1"/>
  <c r="I11" i="41" s="1"/>
  <c r="J11" i="41" s="1"/>
  <c r="M11" i="41" s="1"/>
  <c r="M31" i="45"/>
  <c r="M114" i="45"/>
  <c r="G8" i="41" s="1"/>
  <c r="I8" i="41" s="1"/>
  <c r="J8" i="41" s="1"/>
  <c r="M8" i="41" s="1"/>
  <c r="M121" i="45"/>
  <c r="G20" i="41" s="1"/>
  <c r="I20" i="41" s="1"/>
  <c r="J20" i="41" s="1"/>
  <c r="M20" i="41" s="1"/>
  <c r="M11" i="45"/>
  <c r="M120" i="45" s="1"/>
  <c r="G19" i="41" s="1"/>
  <c r="I19" i="41" s="1"/>
  <c r="J19" i="41" s="1"/>
  <c r="M19" i="41" s="1"/>
  <c r="M124" i="45"/>
  <c r="G27" i="41" s="1"/>
  <c r="I27" i="41" s="1"/>
  <c r="J27" i="41" s="1"/>
  <c r="M27" i="41" s="1"/>
  <c r="M109" i="45"/>
  <c r="M122" i="45"/>
  <c r="G22" i="41" s="1"/>
  <c r="I22" i="41" s="1"/>
  <c r="J22" i="41" s="1"/>
  <c r="M22" i="41" s="1"/>
  <c r="M37" i="45"/>
  <c r="E138" i="14"/>
  <c r="E137" i="14"/>
  <c r="E136" i="14"/>
  <c r="E135" i="14"/>
  <c r="E134" i="14"/>
  <c r="E133" i="14"/>
  <c r="E132" i="14"/>
  <c r="E131" i="14"/>
  <c r="E130" i="14"/>
  <c r="E129" i="14"/>
  <c r="E128" i="14"/>
  <c r="D128" i="14"/>
  <c r="E127" i="14"/>
  <c r="D127" i="14"/>
  <c r="E126" i="14"/>
  <c r="D126" i="14"/>
  <c r="E125" i="14"/>
  <c r="D125" i="14"/>
  <c r="E124" i="14"/>
  <c r="D124" i="14"/>
  <c r="E123" i="14"/>
  <c r="D123" i="14"/>
  <c r="E122" i="14"/>
  <c r="D122" i="14"/>
  <c r="E121" i="14"/>
  <c r="D121" i="14"/>
  <c r="E120" i="14"/>
  <c r="D120" i="14"/>
  <c r="E119" i="14"/>
  <c r="D119" i="14"/>
  <c r="E118" i="14"/>
  <c r="E117" i="14"/>
  <c r="E116" i="14"/>
  <c r="E115" i="14"/>
  <c r="E114" i="14"/>
  <c r="E113" i="14"/>
  <c r="D113" i="14"/>
  <c r="E112" i="14"/>
  <c r="E111" i="14"/>
  <c r="E110" i="14"/>
  <c r="E109" i="14"/>
  <c r="E103" i="14"/>
  <c r="E102" i="14"/>
  <c r="E101" i="14"/>
  <c r="E100" i="14"/>
  <c r="E99" i="14"/>
  <c r="E98" i="14"/>
  <c r="E97" i="14"/>
  <c r="E96" i="14"/>
  <c r="E95" i="14"/>
  <c r="E94" i="14"/>
  <c r="E93" i="14"/>
  <c r="D93" i="14"/>
  <c r="E92" i="14"/>
  <c r="D92" i="14"/>
  <c r="E91" i="14"/>
  <c r="D91" i="14"/>
  <c r="E90" i="14"/>
  <c r="D90" i="14"/>
  <c r="E89" i="14"/>
  <c r="D89" i="14"/>
  <c r="E88" i="14"/>
  <c r="D88" i="14"/>
  <c r="E87" i="14"/>
  <c r="D87" i="14"/>
  <c r="E86" i="14"/>
  <c r="D86" i="14"/>
  <c r="E85" i="14"/>
  <c r="D85" i="14"/>
  <c r="E84" i="14"/>
  <c r="D84" i="14"/>
  <c r="E83" i="14"/>
  <c r="E82" i="14"/>
  <c r="E81" i="14"/>
  <c r="E80" i="14"/>
  <c r="E79" i="14"/>
  <c r="E78" i="14"/>
  <c r="D78" i="14"/>
  <c r="E77" i="14"/>
  <c r="D77" i="14"/>
  <c r="E76" i="14"/>
  <c r="E75" i="14"/>
  <c r="E74" i="14"/>
  <c r="E68" i="14"/>
  <c r="E67" i="14"/>
  <c r="E66" i="14"/>
  <c r="E65" i="14"/>
  <c r="E64" i="14"/>
  <c r="E63" i="14"/>
  <c r="E62" i="14"/>
  <c r="E61" i="14"/>
  <c r="E60" i="14"/>
  <c r="E59" i="14"/>
  <c r="E58" i="14"/>
  <c r="D58" i="14"/>
  <c r="E57" i="14"/>
  <c r="D57" i="14"/>
  <c r="E56" i="14"/>
  <c r="D56" i="14"/>
  <c r="E55" i="14"/>
  <c r="D55" i="14"/>
  <c r="E54" i="14"/>
  <c r="D54" i="14"/>
  <c r="E53" i="14"/>
  <c r="D53" i="14"/>
  <c r="E52" i="14"/>
  <c r="D52" i="14"/>
  <c r="E51" i="14"/>
  <c r="D51" i="14"/>
  <c r="E50" i="14"/>
  <c r="D50" i="14"/>
  <c r="E49" i="14"/>
  <c r="D49" i="14"/>
  <c r="E48" i="14"/>
  <c r="E47" i="14"/>
  <c r="E46" i="14"/>
  <c r="E45" i="14"/>
  <c r="E44" i="14"/>
  <c r="E43" i="14"/>
  <c r="D43" i="14"/>
  <c r="E42" i="14"/>
  <c r="E41" i="14"/>
  <c r="E40" i="14"/>
  <c r="E39" i="14"/>
  <c r="E33" i="14"/>
  <c r="E32" i="14"/>
  <c r="E31" i="14"/>
  <c r="E30" i="14"/>
  <c r="E29" i="14"/>
  <c r="E28" i="14"/>
  <c r="E27" i="14"/>
  <c r="E26" i="14"/>
  <c r="E25" i="14"/>
  <c r="E24" i="14"/>
  <c r="E23" i="14"/>
  <c r="D23" i="14"/>
  <c r="E22" i="14"/>
  <c r="D22" i="14"/>
  <c r="E21" i="14"/>
  <c r="D21" i="14"/>
  <c r="E20" i="14"/>
  <c r="D20" i="14"/>
  <c r="E19" i="14"/>
  <c r="D19" i="14"/>
  <c r="E18" i="14"/>
  <c r="D18" i="14"/>
  <c r="E17" i="14"/>
  <c r="D17" i="14"/>
  <c r="E16" i="14"/>
  <c r="D16" i="14"/>
  <c r="E15" i="14"/>
  <c r="D15" i="14"/>
  <c r="E14" i="14"/>
  <c r="D14" i="14"/>
  <c r="E13" i="14"/>
  <c r="E12" i="14"/>
  <c r="E11" i="14"/>
  <c r="E10" i="14"/>
  <c r="E9" i="14"/>
  <c r="E8" i="14"/>
  <c r="D8" i="14"/>
  <c r="E7" i="14"/>
  <c r="D7" i="14"/>
  <c r="E6" i="14"/>
  <c r="E5" i="14"/>
  <c r="E4" i="14"/>
  <c r="D118" i="14"/>
  <c r="D83" i="14"/>
  <c r="D48" i="14"/>
  <c r="D13" i="14"/>
  <c r="D82" i="14"/>
  <c r="D12" i="14"/>
  <c r="D116" i="14"/>
  <c r="D46" i="14"/>
  <c r="D11" i="14"/>
  <c r="D114" i="14"/>
  <c r="D79" i="14"/>
  <c r="D44" i="14"/>
  <c r="D9" i="14"/>
  <c r="D111" i="14"/>
  <c r="D6" i="14"/>
  <c r="D110" i="14"/>
  <c r="D75" i="14"/>
  <c r="D40" i="14"/>
  <c r="D74" i="14"/>
  <c r="D4" i="14"/>
  <c r="D42" i="14"/>
  <c r="D112" i="14"/>
  <c r="D39" i="14"/>
  <c r="D47" i="14"/>
  <c r="D10" i="14"/>
  <c r="D41" i="14"/>
  <c r="D45" i="14"/>
  <c r="D80" i="14"/>
  <c r="D109" i="14"/>
  <c r="D117" i="14"/>
  <c r="D5" i="14"/>
  <c r="D115" i="14"/>
  <c r="D76" i="14"/>
  <c r="D81" i="14"/>
  <c r="A107" i="14"/>
  <c r="A2" i="14"/>
  <c r="A37" i="14"/>
  <c r="A72" i="14"/>
  <c r="M127" i="45" l="1"/>
  <c r="G33" i="41" s="1"/>
  <c r="I33" i="41" s="1"/>
  <c r="J33" i="41" s="1"/>
  <c r="M33" i="41" s="1"/>
  <c r="M126" i="45"/>
  <c r="G31" i="41" s="1"/>
  <c r="I31" i="41" s="1"/>
  <c r="J31" i="41" s="1"/>
  <c r="M31" i="41" s="1"/>
  <c r="L126" i="45"/>
  <c r="L127" i="45"/>
  <c r="K28" i="41"/>
  <c r="G16" i="41"/>
  <c r="I16" i="41" s="1"/>
  <c r="J16" i="41" s="1"/>
  <c r="M16" i="41" s="1"/>
  <c r="G29" i="41"/>
  <c r="I29" i="41" s="1"/>
  <c r="J29" i="41" s="1"/>
  <c r="M29" i="41" s="1"/>
  <c r="K17" i="41"/>
  <c r="G6" i="41"/>
  <c r="G12" i="41"/>
  <c r="I12" i="41" s="1"/>
  <c r="J12" i="41" s="1"/>
  <c r="M12" i="41" s="1"/>
  <c r="G15" i="41"/>
  <c r="I15" i="41" s="1"/>
  <c r="J15" i="41" s="1"/>
  <c r="M15" i="41" s="1"/>
  <c r="K24" i="41"/>
  <c r="G25" i="41"/>
  <c r="I25" i="41" s="1"/>
  <c r="J25" i="41" s="1"/>
  <c r="M25" i="41" s="1"/>
  <c r="G10" i="41"/>
  <c r="I10" i="41" s="1"/>
  <c r="J10" i="41" s="1"/>
  <c r="M10" i="41" s="1"/>
  <c r="G9" i="41"/>
  <c r="I9" i="41" s="1"/>
  <c r="J9" i="41" s="1"/>
  <c r="M9" i="41" s="1"/>
  <c r="K20" i="41"/>
  <c r="G21" i="41"/>
  <c r="I21" i="41" s="1"/>
  <c r="J21" i="41" s="1"/>
  <c r="M21" i="41" s="1"/>
  <c r="G26" i="41"/>
  <c r="I26" i="41" s="1"/>
  <c r="J26" i="41" s="1"/>
  <c r="M26" i="41" s="1"/>
  <c r="G23" i="41"/>
  <c r="I23" i="41" s="1"/>
  <c r="J23" i="41" s="1"/>
  <c r="M23" i="41" s="1"/>
  <c r="G18" i="41"/>
  <c r="I18" i="41" s="1"/>
  <c r="J18" i="41" s="1"/>
  <c r="M18" i="41" s="1"/>
  <c r="M13" i="41"/>
  <c r="K13" i="41"/>
  <c r="K11" i="41"/>
  <c r="K19" i="41"/>
  <c r="K27" i="41"/>
  <c r="K14" i="41"/>
  <c r="K7" i="41"/>
  <c r="K22" i="41"/>
  <c r="K8" i="41"/>
  <c r="D97" i="14"/>
  <c r="D62" i="14"/>
  <c r="D95" i="14"/>
  <c r="D29" i="14"/>
  <c r="D94" i="14"/>
  <c r="D131" i="14"/>
  <c r="D100" i="14"/>
  <c r="D63" i="14"/>
  <c r="D103" i="14"/>
  <c r="D96" i="14"/>
  <c r="D129" i="14"/>
  <c r="D138" i="14"/>
  <c r="D68" i="14"/>
  <c r="D133" i="14"/>
  <c r="D132" i="14"/>
  <c r="D98" i="14"/>
  <c r="D65" i="14"/>
  <c r="D130" i="14"/>
  <c r="D136" i="14"/>
  <c r="G32" i="41" l="1"/>
  <c r="I32" i="41" s="1"/>
  <c r="J32" i="41" s="1"/>
  <c r="M32" i="41" s="1"/>
  <c r="K33" i="41"/>
  <c r="G30" i="41"/>
  <c r="I30" i="41" s="1"/>
  <c r="J30" i="41" s="1"/>
  <c r="M30" i="41" s="1"/>
  <c r="K31" i="41"/>
  <c r="K16" i="41"/>
  <c r="K29" i="41"/>
  <c r="K15" i="41"/>
  <c r="K12" i="41"/>
  <c r="K10" i="41"/>
  <c r="K25" i="41"/>
  <c r="K9" i="41"/>
  <c r="K21" i="41"/>
  <c r="K26" i="41"/>
  <c r="K23" i="41"/>
  <c r="K18" i="41"/>
  <c r="D33" i="14"/>
  <c r="D61" i="14"/>
  <c r="D134" i="14"/>
  <c r="D66" i="14"/>
  <c r="D60" i="14"/>
  <c r="D137" i="14"/>
  <c r="D25" i="14"/>
  <c r="D31" i="14"/>
  <c r="D59" i="14"/>
  <c r="D27" i="14"/>
  <c r="D30" i="14"/>
  <c r="D135" i="14"/>
  <c r="D24" i="14"/>
  <c r="D101" i="14"/>
  <c r="D102" i="14"/>
  <c r="D26" i="14"/>
  <c r="D67" i="14"/>
  <c r="D32" i="14"/>
  <c r="D28" i="14"/>
  <c r="D64" i="14"/>
  <c r="D99" i="14"/>
  <c r="I6" i="41"/>
  <c r="J6" i="41" s="1"/>
  <c r="M6" i="41" s="1"/>
  <c r="K32" i="41" l="1"/>
  <c r="K30" i="41"/>
  <c r="K6" i="41"/>
  <c r="M112" i="45" l="1"/>
  <c r="M128" i="45" s="1"/>
  <c r="M3" i="45"/>
  <c r="M19" i="45"/>
  <c r="G4" i="41" l="1"/>
  <c r="I4" i="41" s="1"/>
  <c r="G5" i="41"/>
  <c r="I5" i="41" s="1"/>
  <c r="I2" i="41" l="1"/>
  <c r="I1" i="41"/>
  <c r="J4" i="41"/>
  <c r="K4" i="41" s="1"/>
  <c r="J5" i="41"/>
  <c r="M5" i="41" s="1"/>
  <c r="K5" i="41" l="1"/>
  <c r="K2" i="41" s="1"/>
  <c r="J2" i="41"/>
  <c r="M4" i="41"/>
  <c r="J1" i="41"/>
  <c r="K1" i="41" l="1"/>
  <c r="M1" i="41"/>
  <c r="L1" i="41" s="1"/>
  <c r="M2" i="41"/>
  <c r="L2"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USER1</author>
  </authors>
  <commentList>
    <comment ref="A3" authorId="0" shapeId="0" xr:uid="{384B77D6-84A0-421E-B929-DE032E48FC42}">
      <text>
        <r>
          <rPr>
            <b/>
            <sz val="9"/>
            <color indexed="81"/>
            <rFont val="Tahoma"/>
            <family val="2"/>
            <charset val="238"/>
          </rPr>
          <t>user:</t>
        </r>
        <r>
          <rPr>
            <sz val="9"/>
            <color indexed="81"/>
            <rFont val="Tahoma"/>
            <family val="2"/>
            <charset val="238"/>
          </rPr>
          <t xml:space="preserve">
Poradové číslo - v prípade potreby doplniť ďaľšie riadky a p.č.</t>
        </r>
      </text>
    </comment>
    <comment ref="B3" authorId="1" shapeId="0" xr:uid="{D626E7C5-450C-4BE5-8AB1-34ECA208206C}">
      <text>
        <r>
          <rPr>
            <b/>
            <sz val="9"/>
            <color indexed="81"/>
            <rFont val="Segoe UI"/>
            <family val="2"/>
          </rPr>
          <t>USER1:</t>
        </r>
        <r>
          <rPr>
            <sz val="9"/>
            <color indexed="81"/>
            <rFont val="Segoe UI"/>
            <family val="2"/>
          </rPr>
          <t xml:space="preserve">
Vybrať 1 z možností (hlavná aktivita alebo podporná aktivita).</t>
        </r>
      </text>
    </comment>
    <comment ref="C3" authorId="1" shapeId="0" xr:uid="{C6EFE819-A033-4475-BFB5-DF2CEA10E9FE}">
      <text>
        <r>
          <rPr>
            <b/>
            <sz val="9"/>
            <color indexed="81"/>
            <rFont val="Segoe UI"/>
            <family val="2"/>
          </rPr>
          <t>USER1:</t>
        </r>
        <r>
          <rPr>
            <sz val="9"/>
            <color indexed="81"/>
            <rFont val="Segoe UI"/>
            <family val="2"/>
          </rPr>
          <t xml:space="preserve">
Výber z jednotlivých aktivít plánovaných pre projekt. Výber možný výlučne z preddefinovaných možností</t>
        </r>
      </text>
    </comment>
    <comment ref="D3" authorId="1" shapeId="0" xr:uid="{B934BC03-9F92-4DFB-AAAB-5270902CBE8C}">
      <text>
        <r>
          <rPr>
            <b/>
            <sz val="9"/>
            <color rgb="FF000000"/>
            <rFont val="Segoe UI"/>
            <family val="2"/>
            <charset val="1"/>
          </rPr>
          <t>USER1:</t>
        </r>
        <r>
          <rPr>
            <sz val="9"/>
            <color rgb="FF000000"/>
            <rFont val="Segoe UI"/>
            <family val="2"/>
            <charset val="1"/>
          </rPr>
          <t xml:space="preserve">
</t>
        </r>
        <r>
          <rPr>
            <sz val="9"/>
            <color rgb="FF000000"/>
            <rFont val="Segoe UI"/>
            <family val="2"/>
            <charset val="1"/>
          </rPr>
          <t>Uvádza sa skupina výdavkou v súlade s Príručkou oprávnenosti výdavkov prioritnej osi 7 Informačná spoločnosť OPII (príloha PpŽ - Národné projekty)</t>
        </r>
      </text>
    </comment>
    <comment ref="E3" authorId="1" shapeId="0" xr:uid="{98D251C5-65AD-4FF1-9E8E-6DD7D4184799}">
      <text>
        <r>
          <rPr>
            <b/>
            <sz val="9"/>
            <color rgb="FF000000"/>
            <rFont val="Segoe UI"/>
            <family val="2"/>
            <charset val="1"/>
          </rPr>
          <t>USER1:</t>
        </r>
        <r>
          <rPr>
            <sz val="9"/>
            <color rgb="FF000000"/>
            <rFont val="Segoe UI"/>
            <family val="2"/>
            <charset val="1"/>
          </rPr>
          <t xml:space="preserve">
</t>
        </r>
        <r>
          <rPr>
            <sz val="9"/>
            <color rgb="FF000000"/>
            <rFont val="Segoe UI"/>
            <family val="2"/>
            <charset val="1"/>
          </rPr>
          <t>Uvádza sa konkrétny názov výdavku.</t>
        </r>
      </text>
    </comment>
    <comment ref="F3" authorId="1" shapeId="0" xr:uid="{E8DCBD4B-040A-4C63-93C6-A173A52C3274}">
      <text>
        <r>
          <rPr>
            <b/>
            <sz val="9"/>
            <color indexed="81"/>
            <rFont val="Segoe UI"/>
            <family val="2"/>
          </rPr>
          <t>USER1:</t>
        </r>
        <r>
          <rPr>
            <sz val="9"/>
            <color indexed="81"/>
            <rFont val="Segoe UI"/>
            <family val="2"/>
          </rPr>
          <t xml:space="preserve">
Uvádzajú sa názvy alebo skratky reálnych a merateľných merných jednotiek. Nie je povolené používať mernú jednotku projekt.</t>
        </r>
      </text>
    </comment>
    <comment ref="G3" authorId="1" shapeId="0" xr:uid="{8A6114DA-71AE-4043-9F9B-74CD031BB379}">
      <text>
        <r>
          <rPr>
            <b/>
            <sz val="9"/>
            <color indexed="81"/>
            <rFont val="Segoe UI"/>
            <family val="2"/>
          </rPr>
          <t>USER1:</t>
        </r>
        <r>
          <rPr>
            <sz val="9"/>
            <color indexed="81"/>
            <rFont val="Segoe UI"/>
            <family val="2"/>
          </rPr>
          <t xml:space="preserve">
Uvádza sa cena za mernú jednotku bez DPH stanovená s presnosťou na max. 4 desatinné miesta.</t>
        </r>
      </text>
    </comment>
    <comment ref="H3" authorId="1" shapeId="0" xr:uid="{9AF25774-E442-497B-B181-1FC02CC10BF9}">
      <text>
        <r>
          <rPr>
            <b/>
            <sz val="9"/>
            <color rgb="FF000000"/>
            <rFont val="Segoe UI"/>
            <family val="2"/>
            <charset val="1"/>
          </rPr>
          <t>USER1:</t>
        </r>
        <r>
          <rPr>
            <sz val="9"/>
            <color rgb="FF000000"/>
            <rFont val="Segoe UI"/>
            <family val="2"/>
            <charset val="1"/>
          </rPr>
          <t xml:space="preserve">
</t>
        </r>
        <r>
          <rPr>
            <sz val="9"/>
            <color rgb="FF000000"/>
            <rFont val="Segoe UI"/>
            <family val="2"/>
            <charset val="1"/>
          </rPr>
          <t>Uvádza sa počet jednotiek týkajúci sa daného výdavku v celých číslach bez desatinných miest.</t>
        </r>
      </text>
    </comment>
    <comment ref="I3" authorId="1" shapeId="0" xr:uid="{1914EC26-2498-4985-B77F-ADABFCC4A65F}">
      <text>
        <r>
          <rPr>
            <b/>
            <sz val="9"/>
            <color rgb="FF000000"/>
            <rFont val="Segoe UI"/>
            <family val="2"/>
            <charset val="1"/>
          </rPr>
          <t>USER1:</t>
        </r>
        <r>
          <rPr>
            <sz val="9"/>
            <color rgb="FF000000"/>
            <rFont val="Segoe UI"/>
            <family val="2"/>
            <charset val="1"/>
          </rPr>
          <t xml:space="preserve">
</t>
        </r>
        <r>
          <rPr>
            <sz val="9"/>
            <color rgb="FF000000"/>
            <rFont val="Segoe UI"/>
            <family val="2"/>
            <charset val="1"/>
          </rPr>
          <t>Uvádza sa vzorec súčtu Spolu  bez DPH a DPH 20%. Suma Spolu s DPH tak zahŕňa oprávnené aj neoprávnené výdavky.</t>
        </r>
      </text>
    </comment>
    <comment ref="J3" authorId="1" shapeId="0" xr:uid="{1548CD50-80C1-402D-B42B-3E79102F05D8}">
      <text>
        <r>
          <rPr>
            <b/>
            <sz val="9"/>
            <color rgb="FF000000"/>
            <rFont val="Segoe UI"/>
            <family val="2"/>
            <charset val="1"/>
          </rPr>
          <t>USER1:</t>
        </r>
        <r>
          <rPr>
            <sz val="9"/>
            <color rgb="FF000000"/>
            <rFont val="Segoe UI"/>
            <family val="2"/>
            <charset val="1"/>
          </rPr>
          <t xml:space="preserve">
</t>
        </r>
        <r>
          <rPr>
            <sz val="9"/>
            <color rgb="FF000000"/>
            <rFont val="Segoe UI"/>
            <family val="2"/>
            <charset val="1"/>
          </rPr>
          <t>Výdavky, ktoré spĺňajú podmienky oprávnenosti v zmysle príslušného vyzvania, t.j. tie, ktoré bezprostredne súvisia s realizáciou projektu.</t>
        </r>
      </text>
    </comment>
    <comment ref="K3" authorId="1" shapeId="0" xr:uid="{BDA07FC3-0458-44C7-B9CA-3116FE93F58B}">
      <text>
        <r>
          <rPr>
            <b/>
            <sz val="9"/>
            <color rgb="FF000000"/>
            <rFont val="Segoe UI"/>
            <family val="2"/>
            <charset val="1"/>
          </rPr>
          <t>USER1:</t>
        </r>
        <r>
          <rPr>
            <sz val="9"/>
            <color rgb="FF000000"/>
            <rFont val="Segoe UI"/>
            <family val="2"/>
            <charset val="1"/>
          </rPr>
          <t xml:space="preserve">
</t>
        </r>
        <r>
          <rPr>
            <sz val="9"/>
            <color rgb="FF000000"/>
            <rFont val="Segoe UI"/>
            <family val="2"/>
            <charset val="1"/>
          </rPr>
          <t>Výdavky, ktoré nie sú v súlade s podmienkami oprávnenosti výdavkov podľa Príručky oprávnenosti výdavkov prioritnej osi 7 Informačná spoločnosť OPII (príloha PpŽ - Národné projekty) a teda na ich úhradu nemôže byť poskytnutý NFP.</t>
        </r>
      </text>
    </comment>
    <comment ref="L3" authorId="1" shapeId="0" xr:uid="{76DDCE27-1EC4-4B7E-B5BC-16C638A1407C}">
      <text>
        <r>
          <rPr>
            <b/>
            <sz val="9"/>
            <color indexed="81"/>
            <rFont val="Segoe UI"/>
            <family val="2"/>
          </rPr>
          <t>USER1:</t>
        </r>
        <r>
          <rPr>
            <sz val="9"/>
            <color indexed="81"/>
            <rFont val="Segoe UI"/>
            <family val="2"/>
          </rPr>
          <t xml:space="preserve">
Intenzita pomoci je vyjadrená ako podiel NFP k celkovým oprávneným výdavkom projektu, vyjadruje sa v % a jej maximálna výška je určená vo vyzvaní. Uvádza sa v zaokrúhlení na 3 desatinné miesta.</t>
        </r>
      </text>
    </comment>
    <comment ref="M3" authorId="1" shapeId="0" xr:uid="{70E193AA-83D5-4CC1-88B7-4C4C65449DCA}">
      <text>
        <r>
          <rPr>
            <b/>
            <sz val="9"/>
            <color indexed="81"/>
            <rFont val="Segoe UI"/>
            <family val="2"/>
          </rPr>
          <t>USER1:</t>
        </r>
        <r>
          <rPr>
            <sz val="9"/>
            <color indexed="81"/>
            <rFont val="Segoe UI"/>
            <family val="2"/>
          </rPr>
          <t xml:space="preserve">
Výška NFP je daná súčinom intenzity pomoci a výšky oprávnených výdavkov. Hodnoty sa zaokrúhľujú na dve desatinné miesta. Maximálna výška NFP je určená vo vyzvaní.</t>
        </r>
      </text>
    </comment>
    <comment ref="N3" authorId="1" shapeId="0" xr:uid="{3B6E1FF0-7E8C-4C79-BC34-1B0D454796CB}">
      <text>
        <r>
          <rPr>
            <b/>
            <sz val="9"/>
            <color indexed="81"/>
            <rFont val="Segoe UI"/>
            <family val="2"/>
          </rPr>
          <t>USER1:</t>
        </r>
        <r>
          <rPr>
            <sz val="9"/>
            <color indexed="81"/>
            <rFont val="Segoe UI"/>
            <family val="2"/>
          </rPr>
          <t xml:space="preserve">
Uvádza sa číslo VO podľa Vestníka VO /Číslo dodávateľskej zmluvy/, mzdy, iné</t>
        </r>
      </text>
    </comment>
    <comment ref="O3" authorId="1" shapeId="0" xr:uid="{50ED1F2F-61E6-4477-A95C-FC2AA118BB91}">
      <text>
        <r>
          <rPr>
            <b/>
            <sz val="9"/>
            <color rgb="FF000000"/>
            <rFont val="Segoe UI"/>
            <family val="2"/>
            <charset val="1"/>
          </rPr>
          <t>USER1:</t>
        </r>
        <r>
          <rPr>
            <sz val="9"/>
            <color rgb="FF000000"/>
            <rFont val="Segoe UI"/>
            <family val="2"/>
            <charset val="1"/>
          </rPr>
          <t xml:space="preserve">
</t>
        </r>
        <r>
          <rPr>
            <sz val="9"/>
            <color rgb="FF000000"/>
            <rFont val="Segoe UI"/>
            <family val="2"/>
            <charset val="1"/>
          </rPr>
          <t xml:space="preserve">Potrebné je uviesť detailné zdôvodnenie výdavku, počtu jednotiek a ceny. </t>
        </r>
      </text>
    </comment>
  </commentList>
</comments>
</file>

<file path=xl/sharedStrings.xml><?xml version="1.0" encoding="utf-8"?>
<sst xmlns="http://schemas.openxmlformats.org/spreadsheetml/2006/main" count="870" uniqueCount="334">
  <si>
    <t>Hodnota</t>
  </si>
  <si>
    <t>EUR</t>
  </si>
  <si>
    <t>t1</t>
  </si>
  <si>
    <t>t2</t>
  </si>
  <si>
    <t>t3</t>
  </si>
  <si>
    <t>t4</t>
  </si>
  <si>
    <t>t5</t>
  </si>
  <si>
    <t>t6</t>
  </si>
  <si>
    <t>t7</t>
  </si>
  <si>
    <t>t8</t>
  </si>
  <si>
    <t>t9</t>
  </si>
  <si>
    <t>t10</t>
  </si>
  <si>
    <t>SPOLU</t>
  </si>
  <si>
    <t>počet / rok</t>
  </si>
  <si>
    <t>Kvalitatívne prínosy</t>
  </si>
  <si>
    <t>Počet podaní</t>
  </si>
  <si>
    <t>Počet zamestnancov vybavujúcich agendu</t>
  </si>
  <si>
    <t>Spolu</t>
  </si>
  <si>
    <t>112 Zásoby</t>
  </si>
  <si>
    <t>organizácia A</t>
  </si>
  <si>
    <t>organizácia B</t>
  </si>
  <si>
    <t>organizácia C</t>
  </si>
  <si>
    <t>TO BE</t>
  </si>
  <si>
    <t>organizácia ...</t>
  </si>
  <si>
    <t>FTE</t>
  </si>
  <si>
    <t>Kontrola TO BE</t>
  </si>
  <si>
    <t>T13</t>
  </si>
  <si>
    <t>T12</t>
  </si>
  <si>
    <t>T11</t>
  </si>
  <si>
    <t>T10</t>
  </si>
  <si>
    <t>T9</t>
  </si>
  <si>
    <t>T8</t>
  </si>
  <si>
    <t>T7</t>
  </si>
  <si>
    <t>T6</t>
  </si>
  <si>
    <t>T5</t>
  </si>
  <si>
    <t>T4</t>
  </si>
  <si>
    <t>T3</t>
  </si>
  <si>
    <t>T2</t>
  </si>
  <si>
    <t>T1</t>
  </si>
  <si>
    <t>Podnikateľ (G2B)</t>
  </si>
  <si>
    <t>IT architekt</t>
  </si>
  <si>
    <t>IT tester</t>
  </si>
  <si>
    <t>IT programátor/vývojár</t>
  </si>
  <si>
    <t>Projektový manažér IT projektu</t>
  </si>
  <si>
    <t>IT analytik</t>
  </si>
  <si>
    <t>Odborník pre IT dohľad/Quality Assurance</t>
  </si>
  <si>
    <t>Špecialista pre bezpečnosť IT</t>
  </si>
  <si>
    <t>Špecialista pre infraštruktúrny/HW špecialista</t>
  </si>
  <si>
    <t>Špecialista pre databázy</t>
  </si>
  <si>
    <t>Školiteľ pre IT systémy</t>
  </si>
  <si>
    <t>IT/IS konzultant (napr. SAP)</t>
  </si>
  <si>
    <t xml:space="preserve">Iné </t>
  </si>
  <si>
    <t>Projektový manažér</t>
  </si>
  <si>
    <t>Občan (G2C)</t>
  </si>
  <si>
    <t>Zahraničná osoba (G2A)</t>
  </si>
  <si>
    <t>Zamestnanec inštitúcie verejnej správy (G2E)</t>
  </si>
  <si>
    <t>Inštitúcia verejnej správy (G2G)</t>
  </si>
  <si>
    <t>ISVS verejnej správy (G2IS G)</t>
  </si>
  <si>
    <t>ISVS mimo verejnej správy (G2IS B)</t>
  </si>
  <si>
    <t>Iné</t>
  </si>
  <si>
    <t>Subjekt / Objekt</t>
  </si>
  <si>
    <t>E1</t>
  </si>
  <si>
    <t>E2</t>
  </si>
  <si>
    <t>E3</t>
  </si>
  <si>
    <t>E4</t>
  </si>
  <si>
    <t>E5</t>
  </si>
  <si>
    <t>E6</t>
  </si>
  <si>
    <t>E7</t>
  </si>
  <si>
    <t>E8</t>
  </si>
  <si>
    <t>P.č.</t>
  </si>
  <si>
    <t>Skupina aktivít</t>
  </si>
  <si>
    <t>Názov aktivity</t>
  </si>
  <si>
    <t xml:space="preserve">Skupina  výdavkov
</t>
  </si>
  <si>
    <t>Názov výdavku</t>
  </si>
  <si>
    <t>MJ</t>
  </si>
  <si>
    <t xml:space="preserve">Jednotková cena bez DPH (v EUR) </t>
  </si>
  <si>
    <t xml:space="preserve">Počet jednotiek </t>
  </si>
  <si>
    <t>Spolu s DPH (v EUR)</t>
  </si>
  <si>
    <t>Oprávnený výdavok (v EUR)</t>
  </si>
  <si>
    <t>Neoprávnený výdavok (v EUR)</t>
  </si>
  <si>
    <t>Intenzita pomoci (v %)</t>
  </si>
  <si>
    <t>Hodnota NFP          (v EUR)</t>
  </si>
  <si>
    <t>Číslo VO/číslo DZ</t>
  </si>
  <si>
    <t>Komentár</t>
  </si>
  <si>
    <t>Hlavná</t>
  </si>
  <si>
    <t>SUBTOTAL</t>
  </si>
  <si>
    <t>Aplikačné procesy musia byť vykonávané v najvhodnejšom procesore alebo počítači, ktorý je dynamicky určený.</t>
  </si>
  <si>
    <t>Aplikácia ignoruje akýkoľvek aspekt súvisiaci s distribuovaným spracovaním.</t>
  </si>
  <si>
    <t>Aplikácia generuje údaje, ktoré spracujú iné počítače s ľudským zásahom (napríklad tabuľky alebo predformátované súbory odoslané médiom alebo e-mailom).</t>
  </si>
  <si>
    <t>Údaje aplikácie sa pripravujú a automaticky prenášajú na spracovanie do iných počítačov.</t>
  </si>
  <si>
    <t>Aplikačné spracovanie je distribuované a údaje sa prenášajú iba jedným smerom.</t>
  </si>
  <si>
    <t>Aplikačné spracovanie je distribuované a údaje sa prenášajú oboma smermi.</t>
  </si>
  <si>
    <t>Klient nezadefinoval žiadne špeciálne požiadavky na výkon.</t>
  </si>
  <si>
    <t>Požiadavky na výkon boli stanovené a revidované, nie je však potrebné prijímať nijaké zvláštne opatrenia.</t>
  </si>
  <si>
    <t>Čas odozvy a prenosové rýchlosti sú kritické počas špičkových hodín. Nie je potrebný žiadny špeciálny dizajn pre použitie jadra procesora. Termín pre väčšinu procesov je nasledujúci deň.</t>
  </si>
  <si>
    <t>Čas odozvy a prenosové rýchlosti sú kritické počas komerčných hodín. Nie je potrebný žiadny špeciálny dizajn pre použitie jadra procesora. Požiadavky týkajúce sa lehôt na komunikáciu s prepojenými systémami sú obmedzujúce.</t>
  </si>
  <si>
    <t>Čas odozvy a prenosové rýchlosti sú kritické počas komerčných hodín. Nie je potrebný žiadny špeciálny dizajn pre použitie jadra procesora. Požiadavky týkajúce sa lehôt na komunikáciu s prepojenými systémami sú obmedzujúce. 
Zároveň sú výkonnostné požiadavky dostatočne obmedzujúce na to, aby sa pri ich návrhu vyžadovali úlohy spojené s analýzou výkonu.</t>
  </si>
  <si>
    <t>Čas odozvy a prenosové rýchlosti sú kritické počas komerčných hodín. Nie je potrebný žiadny špeciálny dizajn pre použitie jadra procesora. Požiadavky týkajúce sa lehôt na komunikáciu s prepojenými systémami sú obmedzujúce. 
Pričom výkonnostné požiadavky sú dostatočne obmedzujúce na to, aby sa pri ich návrhu vyžadovali úlohy spojené s analýzou výkonu.
Zároveň  musia byť počas návrhu, vývoja a / alebo implementácie použité nástroje na analýzu výkonu, aby boli splnené výkonnostné požiadavky klienta.</t>
  </si>
  <si>
    <t>Aplikácia nepotrebuje žiadnu špeciálne požiadavky na efektivitu koncového užívateľa.</t>
  </si>
  <si>
    <t>Aplikácia vyžaduje 1 až 3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</si>
  <si>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4 až 5 z nižšie uvedených položiek: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</si>
  <si>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neexistujú však žiadne požiadavky týkajúce sa efektívnosti používateľov.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</si>
  <si>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nižšie uvedených položiek a požiadavky na efektivitu používateľa sú také silné, že dizajn musí obsahovať funkcie na minimalizáciu písania, maximalizáciu predvolených nastavení, použitie šablón atď.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</si>
  <si>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Aplikácia vyžaduje 6 alebo viac z týchto položiek nižšie a požiadavky na efektivitu používateľa sú také silné, že návrhové činnosti musia obsahovať nástroje a špeciálne procesy, ktoré preukazujú splnenie výkonnostných cieľov.
-	Navigačná pomoc (napríklad dynamicky generované ponuky, adaptívne hypermédiá atď.).
-	Online pomoc a dokumentácia.
-	Automatizovaný pohyb kurzora.
-	Preddefinované funkčné klávesy.
-	Dávkové úlohy odoslané z online transakcií. 
-	Vysoké využitie farieb a vizuálneho zvýraznenia na obrazovkách.
-	Minimalizácia počtu obrazoviek na dosiahnutie obchodných cieľov. 
-	Dvojjazyčná podpora (počíta sa ako štyri položky).
-	Viacjazyčná podpora (počíta sa ako šesť položiek)</t>
  </si>
  <si>
    <t>Nie sú potrebné žiadne špeciálne požiadavky</t>
  </si>
  <si>
    <t>Z možností uvedených nižsie je potrebná 1: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</si>
  <si>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2: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</si>
  <si>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3: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</si>
  <si>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sú potrebné 4: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</si>
  <si>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Z možností uvedených nižsie je potrebných 5:
-	Starostlivá kontrola (napríklad špeciálne spracovanie auditu) a / alebo bezpečné spracovanie špecifické pre danú aplikáciu.
-	Rozsiahle logické spracovanie.
-	Rozsiahle matematické spracovanie.
-	Veľa spracovania výnimiek vyplývajúcich z neúplných transakcií, ktoré je potrebné znovu spracovať, ako napríklad neúplné transakcie bankomatu spôsobené prerušením komunikácie, chýbajúcimi hodnotami údajov alebo neúspešnou zmenou údajov.
-	Komplexné spracovanie na správu viacerých vstupných a výstupných možností, napríklad multimédií alebo nezávislosti od zariadenia</t>
  </si>
  <si>
    <t>Aplikácia musí byť špeciálne zabalená a / alebo zdokumentovaná, aby sa uľahčilo jej opätovné použitie, a musí byť prispôsobená používateľom pomocou parametrov.</t>
  </si>
  <si>
    <t>Neexistujú obavy z výroby opakovane použiteľného kódu.</t>
  </si>
  <si>
    <t>Generuje sa opakovane použiteľný kód na použitie v rámci toho istého projektu.</t>
  </si>
  <si>
    <t>Menej ako 10% aplikácie musí brať do úvahy viac, ako potrebuje používateľ.</t>
  </si>
  <si>
    <t>10% alebo viac aplikácie musí brať do úvahy viac, ako potrebuje používateľ.</t>
  </si>
  <si>
    <t>Aplikácia musí byť špeciálne zabalená a / alebo zdokumentovaná, aby sa uľahčilo jej opätovné použitie, a musí byť prispôsobená používateľom na úrovni zdrojového kódu.</t>
  </si>
  <si>
    <t>Klient nezadal nijaké zvláštne ohľady a na inštaláciu nie je potrebné žiadne špeciálne nastavenie.</t>
  </si>
  <si>
    <t>Klient nezaviedol nijaké zvláštne požiadavky, ale na inštaláciu je potrebné špeciálne nastavenie.</t>
  </si>
  <si>
    <t>Musia byť poskytnuté a otestované požiadavky stanovené klientom na prevod a inštaláciu údajov a príručky na prevod a inštaláciu. Dopad konverzie v projekte sa nepovažuje za dôležitý</t>
  </si>
  <si>
    <t>Musia byť poskytnuté a otestované požiadavky stanovené klientom na prevod a inštaláciu údajov a príručky na prevod a inštaláciu. Dopad konverzie na projekt je značný.</t>
  </si>
  <si>
    <t>Musia byť poskytnuté a otestované požiadavky stanovené klientom na prevod a inštaláciu údajov a príručky na prevod a inštaláciu. Dopad konverzie v projekte sa nepovažuje za dôležitý.
Zároveň musia byť poskytnuté a vyskúšané nástroje na automatickú konverziu a inštaláciu.</t>
  </si>
  <si>
    <t>Musia byť poskytnuté a otestované požiadavky stanovené klientom na prevod a inštaláciu údajov a príručky na prevod a inštaláciu. Dopad konverzie na projekt je značný.
Zároveň musia byť poskytnuté a vyskúšané nástroje na automatickú konverziu a inštaláciu.</t>
  </si>
  <si>
    <t>Užívateľ neurčil okrem bežného zálohovania žiadne špeciálne požiadavky na fungovanie systému</t>
  </si>
  <si>
    <t>Aplikácia je navrhnutá tak, aby fungovala bez dozoru.</t>
  </si>
  <si>
    <t>Pre systém platí 1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</si>
  <si>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2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</si>
  <si>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3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</si>
  <si>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Pre systém platia 4 z nasledujúcich položiek:
-	Musia byť poskytnuté efektívne procesy pre inicializáciu, zálohovanie a obnovu, ale zásah obsluhy je stále nevyhnutný.
-	Musia byť poskytnuté efektívne procesy pre inicializáciu, zálohovanie a obnovu a nie je potrebný žiadny zásah operátora (počíta sa ako dve položky).
-	Aplikácia musí minimalizovať potrebu ukladania dát v offline médiách (napríklad pásky).
-	Aplikácia musí minimalizovať potrebu zaobchádzania s papierom.</t>
  </si>
  <si>
    <t>Neexistuje žiadna požiadavka používateľa, aby sa zvážila potreba inštalácie aplikácie na viac ako jednu platformu</t>
  </si>
  <si>
    <t>Návrh musí brať do úvahy potrebu fungovania systému na rôznych platformách, ale aplikácia musí byť navrhnutá tak, aby fungovala iba v identických hardvérových a softvérových prostrediach.</t>
  </si>
  <si>
    <t>Návrh musí zohľadňovať potrebu systému pracovať na rôznych platformách, ale aplikácia musí byť navrhnutá tak, aby fungovala iba v podobných hardvérových a softvérových prostrediach.</t>
  </si>
  <si>
    <t>Návrh musí brať do úvahy potrebu systému pracovať na rôznych platformách, ale aplikácia musí byť navrhnutá tak, aby fungovala v heterogénnych hardvérových a softvérových prostrediach.</t>
  </si>
  <si>
    <t>Návrh musí brať do úvahy potrebu systému pracovať na rôznych platformách, ale aplikácia musí byť navrhnutá tak, aby fungovala v heterogénnych hardvérových a softvérových prostrediach.
Zároveň je je potrebné vypracovať a otestovať plán dokumentácie a údržby na podporu prevádzky na viacerých platformách.</t>
  </si>
  <si>
    <t>Návrh musí:
 - brať do úvahy potrebu fungovania systému na rôznych platformách, ale aplikácia musí byť navrhnutá tak, aby fungovala iba v identických hardvérových a softvérových prostrediach.
Zároveň musí byť vypracovaná a otestovaná dokumentácia a plán údržby na podporu prevádzky na viacerých platformách
 - ALEBO zohľadňovať potrebu systému pracovať na rôznych platformách, ale aplikácia musí byť navrhnutá tak, aby fungovala iba v podobných hardvérových a softvérových prostrediach
Zároveň 2 musí byť vypracovaná a otestovaná dokumentácia a plán údržby na podporu prevádzky na viacerých platformách</t>
  </si>
  <si>
    <t>Z nasledovných možností musí byť splnená 1: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</si>
  <si>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2: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</si>
  <si>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3: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</si>
  <si>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splnené 4: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</si>
  <si>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Z nasledovných možností musia byť splnených 5 alebo viac:
-	Musí byť poskytnutá flexibilná štruktúra hlásenia pre prácu s jednoduchými dotazmi, ako sú logické binárne operátory aplikované iba na jeden logický archív (počítať ako jedna položka).
-	Musí byť poskytnutá flexibilná štruktúra hlásenia, aby sa dalo zvládnuť stredne zložité dotazy, ako napríklad logické binárne operátory aplikované na viac ako jeden logický archív (počítať ako dve položky).
-	Musí byť poskytnutá flexibilná štruktúra hlásenia, aby sa dalo zvládnuť vysoko zložité dotazy, ako sú kombinácie logických binárnych operátorov aplikované na jeden alebo viac logických archívov (počíta sa ako tri položky).
-	Údaje o podnikovej kontrole sa uchovávajú v tabuľkách spravovaných používateľom s interaktívnym online prístupom, zmeny však musia byť účinné až nasledujúci deň (počítajú sa ako jedna položka).
-	Obchodné kontrolné údaje sa uchovávajú v tabuľkách spravovaných používateľom s interaktívnym online prístupom a zmeny sú účinné okamžite (počítajú sa ako dve položky)</t>
  </si>
  <si>
    <t>Neočakáva sa žiadny súbežný prístup k údajom</t>
  </si>
  <si>
    <t>Niekedy sa očakáva súbežný prístup k údajom</t>
  </si>
  <si>
    <t>Súčasný prístup k údajom sa očakáva často</t>
  </si>
  <si>
    <t>Súčasný prístup k údajom sa očakáva neustále</t>
  </si>
  <si>
    <t>Súčasný prístup k údajom sa očakáva neustále a zároveň, si táto situácia vynúti úlohy analýzy výkonu a zablokovanie riešenia počas návrhu</t>
  </si>
  <si>
    <t>Súčasný prístup k údajom sa očakáva neustále a zároveň, si táto situácia vynúti úlohy analýzy výkonu a zablokovanie riešenia počas návrhu.
Pričom budú potrebné na kontrolu prístupu aj špeciálne nástroje.</t>
  </si>
  <si>
    <t>Neexistujú žiadne špeciálne požiadavky týkajúce sa bezpečnosti.</t>
  </si>
  <si>
    <t>Pri návrhu sa musí brať do úvahy potreba bezpečnosti.</t>
  </si>
  <si>
    <t>Pri návrhu sa musí brať do úvahy potreba bezpečnosti.
Aplikácia musí byť navrhnutá tak, aby k nej mali prístup iba autorizovaní používatelia.</t>
  </si>
  <si>
    <t>Pri návrhu sa musí brať do úvahy potreba bezpečnosti.
Aplikácia musí byť navrhnutá tak, aby k nej mali prístup iba autorizovaní používatelia.
Zároveň bude kontrolovaný a kontrolovaný prístup do systému</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</si>
  <si>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t>
  </si>
  <si>
    <t>Pri návrhu sa musí brať do úvahy potreba bezpečnosti.
Aplikácia musí byť navrhnutá tak, aby k nej mali prístup iba autorizovaní používatelia.
Zároveň bude kontrolovaný a kontrolovaný prístup do systému.
Rovnako bude potrebné vypracovať a otestovať bezpečnostný plán na podporu riadenia prístupu k aplikácii ako aj vypracovať a otestovať bezpečnostný plán, ktorý podporí sluch.</t>
  </si>
  <si>
    <t>Na vývoj aplikácie sa vo veľkej miere použije vysoko spoľahlivý už existujúci kód.</t>
  </si>
  <si>
    <t>V malých častiach aplikácie sa použije vysoko spoľahlivý už existujúci kód.</t>
  </si>
  <si>
    <t>Pre aplikáciu sa vo veľkej miere použije predbežný kód, ktorý je nakoniec potrebné upraviť.</t>
  </si>
  <si>
    <t>Predbežný kód, ktorý je nakoniec potrebné upraviť, sa použije v malých častiach aplikácie.</t>
  </si>
  <si>
    <t>V aplikácii sa použije pôvodný kód, ktorý je potrebné opraviť alebo je mu ťažko porozumieť.</t>
  </si>
  <si>
    <t>V aplikácii sa nepoužije žiadny predtým existujúci kód alebo sa v aplikácii použije pochybný kód kvality</t>
  </si>
  <si>
    <t>Neexistujú žiadne špecifické požiadavky na školenie používateľov.</t>
  </si>
  <si>
    <t>Boli spomenuté konkrétne požiadavky na školenie používateľov.</t>
  </si>
  <si>
    <t>Existujú formálne špecifické požiadavky na školenie používateľov a aplikácia musí byť navrhnutá tak, aby uľahčila školenie.</t>
  </si>
  <si>
    <t>Existujú formálne špecifické požiadavky na školenie používateľov a aplikácia musí byť navrhnutá na podporu používateľov s rôznymi úrovňami školenia.</t>
  </si>
  <si>
    <t>Pre prechodnú fázu musí byť vypracovaný a vykonaný podrobný plán výcviku.</t>
  </si>
  <si>
    <t>Pre prechodnú fázu musí byť vypracovaný a vykonaný podrobný plán výcviku a používatelia sú geograficky rozdelení.</t>
  </si>
  <si>
    <t>Tím nemá skúsenosti s vývojovým procesom alebo nepoužíva žiadny proces.</t>
  </si>
  <si>
    <t>Tím má teoretické vedomosti o vývojovom procese, ale nemá skúsenosti.</t>
  </si>
  <si>
    <t>Niekoľko členov tímu už použilo postup v jednom projekte.</t>
  </si>
  <si>
    <t>Niekoľko členov tímu využilo postup vo viac ako jednom projekte.</t>
  </si>
  <si>
    <t>Až polovica tímu použila postup v mnohých projektoch.</t>
  </si>
  <si>
    <t>Viac ako polovica tímu použila postup v mnohých projektoch.</t>
  </si>
  <si>
    <t>Žiadny člen tímu nemá skúsenosti s projektmi v rovnakej oblasti.</t>
  </si>
  <si>
    <t>Niektorí členovia tímu majú 6 až 12 mesiacov skúseností s projektmi v rovnakej oblasti.</t>
  </si>
  <si>
    <t>Niektorí členovia tímu majú 12 až 18 mesiacov skúseností s projektmi v rovnakej oblasti.</t>
  </si>
  <si>
    <t>Väčšina členov tímu má 18 až 24 mesiacov skúseností s projektmi v rovnakej oblasti.</t>
  </si>
  <si>
    <t>Väčšina členov tímu má viac ako dvojročné skúsenosti v rovnakej oblasti.</t>
  </si>
  <si>
    <t>Všetci členovia tímu majú viac ako dvojročné skúsenosti v rovnakej oblasti.</t>
  </si>
  <si>
    <t>Tím nemá skúsenosti s objektovo orientovanými technikami.</t>
  </si>
  <si>
    <t>Všetci členovia tímu majú určité skúsenosti s objektovo orientovanými technikami (až do jedného roka).</t>
  </si>
  <si>
    <t>Väčšina členov tímu má 12 až 18 mesiacov skúseností s objektovo orientovanými technikami.</t>
  </si>
  <si>
    <t>Všetci členovia tímu majú 12 až 18 mesiacov skúseností alebo väčšina členov tímu má 18 až 24 mesiacov skúseností v oblasti objektovo orientovaných techník</t>
  </si>
  <si>
    <t>Väčšina členov tímu má viac ako dvojročné skúsenosti s objektovo orientovanými technikami.</t>
  </si>
  <si>
    <t>Všetci členovia tímu majú viac ako dvojročné skúsenosti s objektovo orientovanými technikami.</t>
  </si>
  <si>
    <t>Vedúci analytik nemá skúsenosti.</t>
  </si>
  <si>
    <t>Vedúci analytik má predchádzajúce skúsenosti s jedným podobným projektom.</t>
  </si>
  <si>
    <t>Vedúci analytik má asi rok skúseností s viac ako jedným podobným projektom</t>
  </si>
  <si>
    <t>Vedúci analytik má asi dvojročné skúsenosti s podobnými projektmi.</t>
  </si>
  <si>
    <t>Vedúci analytik má viac ako dvojročné skúsenosti s podobnými projektmi.</t>
  </si>
  <si>
    <t>Vedúci analytik má viac ako tri roky skúseností v rôznych projektoch.</t>
  </si>
  <si>
    <t>Tím nemá vôbec žiadnu motiváciu. Bez neustáleho dohľadu sa tím stáva neproduktívnym. Tím robí iba to, na čo sa prísne žiada.</t>
  </si>
  <si>
    <t>Tím má veľmi malú motiváciu. Na udržanie produktivity na prijateľnej úrovni je nevyhnutný stály dohľad.</t>
  </si>
  <si>
    <t>Tím má malú motiváciu. Na udržanie produktivity sú z času na čas potrebné zásahy manažmentu.</t>
  </si>
  <si>
    <t>Tím má určitú motiváciu. Tím má zvyčajne iniciatívu, ale na udržanie produktivity je stále nevyhnutný zásah manažmentu.</t>
  </si>
  <si>
    <t>Tím je dobre motivovaný. Tím zvyčajne riadi sám, ale existencia dohľadu je stále nevyhnutná, pretože bez neho je možné stratiť produktivitu</t>
  </si>
  <si>
    <t>Tím je vysoko motivovaný. Aj bez dozoru každý vie, čo treba urobiť, a tempo sa udržuje donekonečna.</t>
  </si>
  <si>
    <t>Neexistujú historické údaje o stabilite požiadaviek alebo v minulosti zlá analýza spôsobila veľké zmeny v požiadavkách po začiatku projektu</t>
  </si>
  <si>
    <t>Požiadavky boli v minulosti prevažne nestabilné. Klienti požiadali o veľa zmien spôsobených hlavne neúplnými alebo nesprávnymi požiadavkami</t>
  </si>
  <si>
    <t>Požiadavky boli v minulosti nestabilné. Klienti požiadali o zmeny spôsobené neúplnými alebo nesprávnymi požiadavkami.</t>
  </si>
  <si>
    <t>Požiadavky boli v minulosti pomerne stabilné. Klienti požiadali o zmeny sekundárnych funkcionalít s určitou pravidelnosťou. Zmeny hlavných funkcií boli žiadané zriedka.</t>
  </si>
  <si>
    <t>Požiadavky boli v minulosti väčšinou stabilné. Používatelia požadovali malé zmeny, najmä tie kozmetické. Zmeny hlavných alebo vedľajších funkcií boli neobvyklé.</t>
  </si>
  <si>
    <t>Požiadavky boli v minulosti úplne stabilné. Malé zmeny, ak nejaké boli, nemali žiadny vplyv na projekty</t>
  </si>
  <si>
    <t>Žiadny člen tímu nie je na čiastočný úväzok na projekte.</t>
  </si>
  <si>
    <t>Až 10% tímu je na čiastočný úväzok.</t>
  </si>
  <si>
    <t>Až 20% tímu je na čiastočný úväzok.</t>
  </si>
  <si>
    <t>Až 40% tímu je na čiastočný úväzok.</t>
  </si>
  <si>
    <t>Až 60% tímu je na čiastočný úväzok.</t>
  </si>
  <si>
    <t>Viac ako 60% tímu je na čiastočný úväzok.</t>
  </si>
  <si>
    <t>Všetci členovia tímu sú veľmi skúsení programátori.</t>
  </si>
  <si>
    <t>Väčšina členov tímu má minimálne dvojročné skúsenosti s programovaním.</t>
  </si>
  <si>
    <t>Všetci členovia tímu majú najmenej 18 mesiacov skúseností s programovaním.</t>
  </si>
  <si>
    <t>Väčšina členov tímu má najmenej 18 mesiacov skúseností s programovaním.</t>
  </si>
  <si>
    <t>Niekoľko členov tímu má skúsenosti s programovaním (nie viac ako jeden rok).</t>
  </si>
  <si>
    <t>Všetci členovia tímu sú neskúsení programátori.</t>
  </si>
  <si>
    <t xml:space="preserve">Pozície z OPII opravnenosti výdavkov </t>
  </si>
  <si>
    <t>IT programátor /vývojár</t>
  </si>
  <si>
    <t>Manažér kybernetickej a informačnej bezpečnosti</t>
  </si>
  <si>
    <t>Špecialista infrašktuktúry/HW špecialista</t>
  </si>
  <si>
    <t>IT konzultant</t>
  </si>
  <si>
    <t>Špecialista pre IT bezpečnosť</t>
  </si>
  <si>
    <t>Riadiaci pracovník (manažér) riešení IT</t>
  </si>
  <si>
    <t>Systémový programátor</t>
  </si>
  <si>
    <t>Softvérový architekt, dizajnér</t>
  </si>
  <si>
    <t>Analytik IKT</t>
  </si>
  <si>
    <t>IT architekt, projektant</t>
  </si>
  <si>
    <t>Databázový dizajnér</t>
  </si>
  <si>
    <t>Špecialista riadenia systému kvality</t>
  </si>
  <si>
    <t>Špecialista v oblasti počítačových sietí</t>
  </si>
  <si>
    <t>Databázový analytik</t>
  </si>
  <si>
    <t>Špecialista informačnej a kybernetickej bezpečnosti</t>
  </si>
  <si>
    <t>Riadiaci pracovník (manažér) informačnej a kybernetickej bezpečnosti</t>
  </si>
  <si>
    <t>Mechanik počítačových sietí</t>
  </si>
  <si>
    <t>Správca digitálneho obsahu (Digital Content Manager)</t>
  </si>
  <si>
    <t>Operátor klientskej podpory IKT</t>
  </si>
  <si>
    <t>Technik užívateľskej podpory IKT</t>
  </si>
  <si>
    <t>Aplikačný programátor</t>
  </si>
  <si>
    <t>Špecialista prevádzky mobilných a pevných technológií</t>
  </si>
  <si>
    <t>Pracovníci informačných služieb inde neuvedení</t>
  </si>
  <si>
    <t>Projektovy_manazer</t>
  </si>
  <si>
    <t>IT_programator</t>
  </si>
  <si>
    <t>IT_analytik</t>
  </si>
  <si>
    <t>IT_architekt</t>
  </si>
  <si>
    <t>Kvalita</t>
  </si>
  <si>
    <t>IT_tester</t>
  </si>
  <si>
    <t>Infrastrutkura</t>
  </si>
  <si>
    <t>Databazy</t>
  </si>
  <si>
    <t>IT_konzultant</t>
  </si>
  <si>
    <t>Bezpecnost</t>
  </si>
  <si>
    <t>Skolenie</t>
  </si>
  <si>
    <t>Ine</t>
  </si>
  <si>
    <t>Iná špecifická rola</t>
  </si>
  <si>
    <t>OPII</t>
  </si>
  <si>
    <t>Nazov vyberu</t>
  </si>
  <si>
    <t>ISCO pozicie</t>
  </si>
  <si>
    <t>ISCO kod</t>
  </si>
  <si>
    <t>Nákup technických prostriedkov, programových prostriedkov a služieb</t>
  </si>
  <si>
    <t>Implementácia</t>
  </si>
  <si>
    <t>518 Ostatné služby</t>
  </si>
  <si>
    <t>Typ zariadenia / práce</t>
  </si>
  <si>
    <t>Počet škôl v EDUNETe</t>
  </si>
  <si>
    <t>Počet škôl mimo EDUNET</t>
  </si>
  <si>
    <t>Aktívne prvky</t>
  </si>
  <si>
    <t>Active switch (min.: 16 port poe / poe+)</t>
  </si>
  <si>
    <t>Access point vnútorný</t>
  </si>
  <si>
    <t>Access point vonkajší</t>
  </si>
  <si>
    <t>Access point controler</t>
  </si>
  <si>
    <t>Firewall</t>
  </si>
  <si>
    <t>Pasívne prvky / Dátový Rozvádzač + príslušenstvo</t>
  </si>
  <si>
    <t>Stojanový skriňový rozvádzač 15-21U (max. 600x800x1500mm) 19"</t>
  </si>
  <si>
    <t>Patch panel 24port Cat5E /Cat 6</t>
  </si>
  <si>
    <t>Vyväzovací panel 1U 19"</t>
  </si>
  <si>
    <t>Smart-UPS min. 1000VA Rack / 230V 1U 19"</t>
  </si>
  <si>
    <t>Patch kábel CAT5e / 6 / FTP 2m</t>
  </si>
  <si>
    <t>Rozvodný panel so zásuvkami 6x 230V s prepätovou ochranou 19"</t>
  </si>
  <si>
    <t>Kábel sieťový 230V predlžovací, C13</t>
  </si>
  <si>
    <t>Sieťový kábel ethernetový CAT5e / 6 SF/ UTP</t>
  </si>
  <si>
    <t>Inštalačné práce (vrátane spotrebného materiálu)</t>
  </si>
  <si>
    <t>Konfiguračné nastavenia (vrátane dokumentácie)</t>
  </si>
  <si>
    <t>škola</t>
  </si>
  <si>
    <t>Typ</t>
  </si>
  <si>
    <t>Štandard</t>
  </si>
  <si>
    <t>GAP</t>
  </si>
  <si>
    <t>Priemerná jednotková cena bez DPH</t>
  </si>
  <si>
    <t>Priemerná jednotková cena s DPH</t>
  </si>
  <si>
    <t>Rozpočet celkom školy v EDUNETE</t>
  </si>
  <si>
    <t>Rozpočet celkom školy mimo EDUNET</t>
  </si>
  <si>
    <t>Rozpočet celkom za typ školy bez DPH</t>
  </si>
  <si>
    <t>Rozpočet celkom za typ školy s DPH</t>
  </si>
  <si>
    <t>A</t>
  </si>
  <si>
    <t>ks</t>
  </si>
  <si>
    <t>m</t>
  </si>
  <si>
    <t>čh</t>
  </si>
  <si>
    <t>Celkom typ A</t>
  </si>
  <si>
    <t>B</t>
  </si>
  <si>
    <t>Celkom typ B</t>
  </si>
  <si>
    <t>C</t>
  </si>
  <si>
    <t>Celkom typ C</t>
  </si>
  <si>
    <t>D</t>
  </si>
  <si>
    <t>Celkom typ D</t>
  </si>
  <si>
    <t>E</t>
  </si>
  <si>
    <t>Celkom typ E</t>
  </si>
  <si>
    <t>X</t>
  </si>
  <si>
    <t>Celkom typ X</t>
  </si>
  <si>
    <t>Celkom</t>
  </si>
  <si>
    <t>Počet</t>
  </si>
  <si>
    <t>Respondentov:</t>
  </si>
  <si>
    <t>Celkový počet škôl:</t>
  </si>
  <si>
    <t>Access point vnútorný - Zvyšok projektu</t>
  </si>
  <si>
    <t>Access point vonkajší - Zvyšok projektu</t>
  </si>
  <si>
    <t>Active switch (min.: 16 port poe / poe+) - Typ A až X</t>
  </si>
  <si>
    <t>Active switch (min.: 16 port poe / poe+) - Zvyšok projektu</t>
  </si>
  <si>
    <t>Access point vnútorný - Typ A až X</t>
  </si>
  <si>
    <t>Access point vonkajší - Typ A až X</t>
  </si>
  <si>
    <t>Access point controler - Typ A až X</t>
  </si>
  <si>
    <t>Firewall - Typ A až X</t>
  </si>
  <si>
    <t>Stojanový skriňový rozvádzač 15-21U (max. 600x800x1500mm) 19" - Typ A až X</t>
  </si>
  <si>
    <t>Vyväzovací panel 1U 19" - Typ A až X</t>
  </si>
  <si>
    <t>Smart-UPS min. 1000VA Rack / 230V 1U 19" - Typ A až X</t>
  </si>
  <si>
    <t>Patch kábel CAT5e / 6 / FTP 2m - Typ A až X</t>
  </si>
  <si>
    <t>Rozvodný panel so zásuvkami 6x 230V s prepätovou ochranou 19" - Typ A až X</t>
  </si>
  <si>
    <t>Kábel sieťový 230V predlžovací, C13 - Typ A až X</t>
  </si>
  <si>
    <t>Sieťový kábel ethernetový CAT5e / 6 SF/ UTP - Typ A až X</t>
  </si>
  <si>
    <t>Inštalačné práce - Typ A až X</t>
  </si>
  <si>
    <t>Konfiguračné nastavenia (vrátane dokumentácie) - Typ A až X</t>
  </si>
  <si>
    <t>Access point controler - Zvyšok projektu</t>
  </si>
  <si>
    <t>Firewall - Zvyšok projektu</t>
  </si>
  <si>
    <t>Stojanový skriňový rozvádzač 15-21U (max. 600x800x1500mm) 19" - Zvyšok projektu</t>
  </si>
  <si>
    <t>Patch panel 24port Cat5E /Cat 6 - Typ A až X</t>
  </si>
  <si>
    <t>Patch panel 24port Cat5E /Cat 6 - Zvyšok projektu</t>
  </si>
  <si>
    <t>Vyväzovací panel 1U 19" - Zvyšok projektu</t>
  </si>
  <si>
    <t>Smart-UPS min. 1000VA Rack / 230V 1U 19" - Zvyšok projektu</t>
  </si>
  <si>
    <t>Patch kábel CAT5e / 6 / FTP 2m - Zvyšok projektu</t>
  </si>
  <si>
    <t>Rozvodný panel so zásuvkami 6x 230V s prepätovou ochranou 19" - Zvyšok projektu</t>
  </si>
  <si>
    <t>Kábel sieťový 230V predlžovací, C13 - Zvyšok projektu</t>
  </si>
  <si>
    <t>Sieťový kábel ethernetový CAT5e / 6 SF/ UTP - Zvyšok projektu</t>
  </si>
  <si>
    <t>Inštalačné práce - Zvyšok projektu</t>
  </si>
  <si>
    <t>Konfiguračné nastavenia (vrátane dokumentácie) - Zvyšok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</si>
</sst>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43" formatCode="_-* #,##0.00_-;\-* #,##0.00_-;_-* &quot;-&quot;??_-;_-@_-"/>
    <numFmt numFmtId="164" formatCode="_-* #,##0.00\ &quot;€&quot;_-;\-* #,##0.00\ &quot;€&quot;_-;_-* &quot;-&quot;??\ &quot;€&quot;_-;_-@_-"/>
    <numFmt numFmtId="165" formatCode="_-&quot;€&quot;* #,##0.00_-;\-&quot;€&quot;* #,##0.00_-;_-&quot;€&quot;* &quot;-&quot;??_-;_-@_-"/>
    <numFmt numFmtId="166" formatCode="#,##0.00_ ;\-#,##0.00\ "/>
    <numFmt numFmtId="167" formatCode="_-* #,##0_-;\-* #,##0_-;_-* &quot;-&quot;??_-;_-@_-"/>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5" tint="-0.249977111117893"/>
      <name val="Calibri"/>
      <family val="2"/>
      <charset val="238"/>
      <scheme val="minor"/>
    </font>
    <font>
      <b/>
      <sz val="11"/>
      <color theme="5" tint="-0.249977111117893"/>
      <name val="Calibri"/>
      <family val="2"/>
      <charset val="238"/>
      <scheme val="minor"/>
    </font>
    <font>
      <sz val="11"/>
      <color theme="1"/>
      <name val="Calibri Light"/>
      <family val="2"/>
      <scheme val="major"/>
    </font>
    <font>
      <sz val="8"/>
      <name val="Calibri"/>
      <family val="2"/>
      <charset val="238"/>
      <scheme val="minor"/>
    </font>
    <font>
      <b/>
      <sz val="11"/>
      <color theme="1"/>
      <name val="Calibri Light"/>
      <family val="2"/>
      <scheme val="major"/>
    </font>
    <font>
      <sz val="10"/>
      <color theme="1"/>
      <name val="Calibri"/>
      <family val="2"/>
      <charset val="238"/>
      <scheme val="minor"/>
    </font>
    <font>
      <sz val="10"/>
      <color theme="1"/>
      <name val="Calibri Light"/>
      <family val="2"/>
      <scheme val="major"/>
    </font>
    <font>
      <u/>
      <sz val="10"/>
      <color indexed="12"/>
      <name val="Arial"/>
      <family val="2"/>
    </font>
    <font>
      <sz val="9"/>
      <color indexed="81"/>
      <name val="Segoe UI"/>
      <family val="2"/>
    </font>
    <font>
      <b/>
      <sz val="9"/>
      <color indexed="81"/>
      <name val="Segoe UI"/>
      <family val="2"/>
    </font>
    <font>
      <b/>
      <sz val="9"/>
      <color indexed="81"/>
      <name val="Tahoma"/>
      <family val="2"/>
      <charset val="238"/>
    </font>
    <font>
      <sz val="9"/>
      <color indexed="81"/>
      <name val="Tahoma"/>
      <family val="2"/>
      <charset val="238"/>
    </font>
    <font>
      <b/>
      <sz val="10"/>
      <color theme="0"/>
      <name val="Calibri Light"/>
      <family val="2"/>
      <scheme val="major"/>
    </font>
    <font>
      <sz val="11"/>
      <color rgb="FF000000"/>
      <name val="Calibri Light"/>
      <family val="2"/>
      <scheme val="major"/>
    </font>
    <font>
      <b/>
      <sz val="9"/>
      <color rgb="FF000000"/>
      <name val="Segoe UI"/>
      <family val="2"/>
      <charset val="1"/>
    </font>
    <font>
      <sz val="9"/>
      <color rgb="FF000000"/>
      <name val="Segoe UI"/>
      <family val="2"/>
      <charset val="1"/>
    </font>
    <font>
      <sz val="11"/>
      <color theme="1"/>
      <name val="Arial Narrow"/>
      <family val="2"/>
      <charset val="238"/>
    </font>
    <font>
      <u/>
      <sz val="11"/>
      <color theme="10"/>
      <name val="Arial Narrow"/>
      <family val="2"/>
      <charset val="238"/>
    </font>
    <font>
      <sz val="11"/>
      <color theme="1"/>
      <name val="Calibri Light"/>
      <family val="2"/>
      <charset val="238"/>
      <scheme val="major"/>
    </font>
  </fonts>
  <fills count="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249977111117893"/>
        <bgColor indexed="64"/>
      </patternFill>
    </fill>
  </fills>
  <borders count="20">
    <border>
      <left/>
      <right/>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8" fillId="0" borderId="0"/>
    <xf numFmtId="0" fontId="10"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xf numFmtId="164" fontId="1" fillId="0" borderId="0" applyFont="0" applyFill="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cellStyleXfs>
  <cellXfs count="66">
    <xf numFmtId="0" fontId="0" fillId="0" borderId="0" xfId="0"/>
    <xf numFmtId="0" fontId="0" fillId="0" borderId="0" xfId="0" applyAlignment="1">
      <alignment horizontal="center" vertical="top" wrapText="1"/>
    </xf>
    <xf numFmtId="0" fontId="0" fillId="0" borderId="0" xfId="0" applyAlignment="1">
      <alignment horizontal="center" vertical="top"/>
    </xf>
    <xf numFmtId="0" fontId="0" fillId="0" borderId="2" xfId="0" applyBorder="1"/>
    <xf numFmtId="0" fontId="0" fillId="0" borderId="1" xfId="0" applyBorder="1"/>
    <xf numFmtId="0" fontId="0" fillId="0" borderId="13" xfId="0" applyBorder="1" applyAlignment="1">
      <alignment horizontal="center" vertical="center"/>
    </xf>
    <xf numFmtId="0" fontId="0" fillId="0" borderId="3" xfId="0" applyBorder="1"/>
    <xf numFmtId="0" fontId="0" fillId="3" borderId="11" xfId="0" applyFill="1" applyBorder="1"/>
    <xf numFmtId="0" fontId="0" fillId="3" borderId="6" xfId="0" applyFill="1" applyBorder="1"/>
    <xf numFmtId="0" fontId="0" fillId="3" borderId="14" xfId="0" applyFill="1" applyBorder="1"/>
    <xf numFmtId="0" fontId="2" fillId="0" borderId="11" xfId="0" applyFont="1" applyBorder="1" applyAlignment="1">
      <alignment horizontal="center"/>
    </xf>
    <xf numFmtId="0" fontId="4" fillId="4" borderId="13" xfId="0" applyFont="1" applyFill="1" applyBorder="1" applyAlignment="1">
      <alignment horizontal="center" vertical="center"/>
    </xf>
    <xf numFmtId="0" fontId="4" fillId="4" borderId="12" xfId="0" applyFont="1" applyFill="1" applyBorder="1" applyAlignment="1">
      <alignment horizontal="center" vertical="center"/>
    </xf>
    <xf numFmtId="0" fontId="3" fillId="4" borderId="18" xfId="0" applyFont="1" applyFill="1" applyBorder="1"/>
    <xf numFmtId="0" fontId="3" fillId="4" borderId="11" xfId="0" applyFont="1" applyFill="1" applyBorder="1"/>
    <xf numFmtId="0" fontId="3" fillId="4" borderId="6" xfId="0" applyFont="1" applyFill="1" applyBorder="1"/>
    <xf numFmtId="0" fontId="3" fillId="4" borderId="15" xfId="0" applyFont="1" applyFill="1" applyBorder="1"/>
    <xf numFmtId="0" fontId="3" fillId="4" borderId="14" xfId="0" applyFont="1" applyFill="1" applyBorder="1"/>
    <xf numFmtId="0" fontId="3" fillId="4" borderId="17" xfId="0" applyFont="1" applyFill="1" applyBorder="1"/>
    <xf numFmtId="0" fontId="3" fillId="4" borderId="16" xfId="0" applyFont="1" applyFill="1" applyBorder="1"/>
    <xf numFmtId="0" fontId="5" fillId="0" borderId="0" xfId="0" applyFont="1"/>
    <xf numFmtId="0" fontId="5" fillId="0" borderId="0" xfId="0" applyFont="1" applyAlignment="1">
      <alignment wrapText="1"/>
    </xf>
    <xf numFmtId="0" fontId="15" fillId="6" borderId="6" xfId="0" applyFont="1" applyFill="1" applyBorder="1" applyAlignment="1">
      <alignment horizontal="center" vertical="center"/>
    </xf>
    <xf numFmtId="0" fontId="15" fillId="6" borderId="6" xfId="0" applyFont="1" applyFill="1" applyBorder="1" applyAlignment="1">
      <alignment horizontal="center" vertical="center" wrapText="1"/>
    </xf>
    <xf numFmtId="0" fontId="5" fillId="5" borderId="6" xfId="0" applyFont="1" applyFill="1" applyBorder="1" applyProtection="1">
      <protection locked="0"/>
    </xf>
    <xf numFmtId="164" fontId="5" fillId="5" borderId="6" xfId="0" applyNumberFormat="1" applyFont="1" applyFill="1" applyBorder="1" applyProtection="1">
      <protection locked="0"/>
    </xf>
    <xf numFmtId="164" fontId="5" fillId="3" borderId="6" xfId="0" applyNumberFormat="1" applyFont="1" applyFill="1" applyBorder="1" applyProtection="1">
      <protection locked="0"/>
    </xf>
    <xf numFmtId="4" fontId="5" fillId="3" borderId="6" xfId="0" applyNumberFormat="1" applyFont="1" applyFill="1" applyBorder="1" applyProtection="1">
      <protection locked="0"/>
    </xf>
    <xf numFmtId="0" fontId="5" fillId="2" borderId="6" xfId="0" applyFont="1" applyFill="1" applyBorder="1"/>
    <xf numFmtId="164" fontId="7" fillId="2" borderId="6" xfId="0" applyNumberFormat="1" applyFont="1" applyFill="1" applyBorder="1" applyAlignment="1">
      <alignment horizontal="center"/>
    </xf>
    <xf numFmtId="10" fontId="7" fillId="2" borderId="6" xfId="0" applyNumberFormat="1" applyFont="1" applyFill="1" applyBorder="1"/>
    <xf numFmtId="0" fontId="9" fillId="0" borderId="0" xfId="0" applyFont="1" applyAlignment="1">
      <alignment horizontal="left" vertical="top" wrapText="1"/>
    </xf>
    <xf numFmtId="0" fontId="9" fillId="0" borderId="0" xfId="3" applyFont="1" applyAlignment="1" applyProtection="1">
      <alignment vertical="center" wrapText="1"/>
      <protection locked="0"/>
    </xf>
    <xf numFmtId="0" fontId="16" fillId="0" borderId="0" xfId="0" applyFont="1"/>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right" vertical="center" wrapText="1"/>
    </xf>
    <xf numFmtId="0" fontId="16" fillId="0" borderId="0" xfId="0" applyFont="1" applyAlignment="1">
      <alignment horizontal="right" wrapText="1"/>
    </xf>
    <xf numFmtId="0" fontId="5" fillId="0" borderId="0" xfId="0" applyFont="1" applyAlignment="1">
      <alignment horizontal="right"/>
    </xf>
    <xf numFmtId="10" fontId="5" fillId="3" borderId="6" xfId="0" applyNumberFormat="1" applyFont="1" applyFill="1" applyBorder="1" applyProtection="1">
      <protection locked="0"/>
    </xf>
    <xf numFmtId="0" fontId="5" fillId="3" borderId="6" xfId="0" applyFont="1" applyFill="1" applyBorder="1" applyAlignment="1" applyProtection="1">
      <alignment wrapText="1"/>
      <protection locked="0"/>
    </xf>
    <xf numFmtId="165" fontId="5" fillId="0" borderId="0" xfId="0" applyNumberFormat="1" applyFont="1"/>
    <xf numFmtId="166" fontId="5" fillId="0" borderId="0" xfId="0" applyNumberFormat="1" applyFont="1"/>
    <xf numFmtId="4" fontId="5" fillId="5" borderId="6" xfId="0" applyNumberFormat="1" applyFont="1" applyFill="1" applyBorder="1" applyProtection="1">
      <protection locked="0"/>
    </xf>
    <xf numFmtId="167" fontId="5" fillId="5" borderId="6" xfId="0" applyNumberFormat="1" applyFont="1" applyFill="1" applyBorder="1" applyProtection="1">
      <protection locked="0"/>
    </xf>
    <xf numFmtId="0" fontId="5" fillId="5" borderId="6" xfId="0" applyFont="1" applyFill="1" applyBorder="1" applyAlignment="1" applyProtection="1">
      <alignment wrapText="1"/>
      <protection locked="0"/>
    </xf>
    <xf numFmtId="0" fontId="0" fillId="0" borderId="0" xfId="0" applyAlignment="1">
      <alignment wrapText="1"/>
    </xf>
    <xf numFmtId="0" fontId="21" fillId="5" borderId="6" xfId="0" applyFont="1" applyFill="1" applyBorder="1" applyAlignment="1" applyProtection="1">
      <alignment wrapText="1"/>
      <protection locked="0"/>
    </xf>
    <xf numFmtId="0" fontId="21" fillId="5" borderId="6" xfId="0" applyFont="1" applyFill="1" applyBorder="1" applyProtection="1">
      <protection locked="0"/>
    </xf>
    <xf numFmtId="0" fontId="7" fillId="2" borderId="19" xfId="0" applyFont="1" applyFill="1" applyBorder="1" applyAlignment="1">
      <alignment horizontal="left"/>
    </xf>
    <xf numFmtId="0" fontId="7" fillId="2" borderId="10" xfId="0" applyFont="1" applyFill="1" applyBorder="1" applyAlignment="1">
      <alignment horizontal="left"/>
    </xf>
    <xf numFmtId="0" fontId="7" fillId="2" borderId="15" xfId="0" applyFont="1" applyFill="1" applyBorder="1" applyAlignment="1">
      <alignment horizontal="left"/>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5" xfId="0" applyFont="1" applyBorder="1" applyAlignment="1">
      <alignment horizontal="center" vertical="top" wrapText="1"/>
    </xf>
    <xf numFmtId="0" fontId="0" fillId="0" borderId="7"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4" fillId="4" borderId="4" xfId="0" applyFont="1" applyFill="1" applyBorder="1" applyAlignment="1">
      <alignment horizontal="center"/>
    </xf>
    <xf numFmtId="0" fontId="4" fillId="4" borderId="7" xfId="0" applyFont="1" applyFill="1" applyBorder="1" applyAlignment="1">
      <alignment horizontal="center"/>
    </xf>
  </cellXfs>
  <cellStyles count="13">
    <cellStyle name="Comma 2" xfId="7" xr:uid="{C5A9A988-E46E-7348-9C2E-39966DDC650B}"/>
    <cellStyle name="Comma 2 2" xfId="10" xr:uid="{BC8A6C98-FC64-4E51-A1AB-640945327AB2}"/>
    <cellStyle name="Comma 3" xfId="11" xr:uid="{01A6A339-E6FE-4632-90E3-2CB9F7C4FD59}"/>
    <cellStyle name="Currency 2" xfId="8" xr:uid="{DFE9A44B-8E25-9A4C-8FDB-D534FCE2B3C7}"/>
    <cellStyle name="Currency 2 2" xfId="12" xr:uid="{22610AD8-0682-4E49-8B86-4F3EEA50D95E}"/>
    <cellStyle name="Hyperlink 2" xfId="9" xr:uid="{C49581AB-9735-B144-8E08-D9605D66D616}"/>
    <cellStyle name="Hypertextové prepojenie 2" xfId="2" xr:uid="{00000000-0005-0000-0000-000003000000}"/>
    <cellStyle name="Mena 2" xfId="4" xr:uid="{00000000-0005-0000-0000-000005000000}"/>
    <cellStyle name="Mena 3" xfId="5" xr:uid="{00000000-0005-0000-0000-000006000000}"/>
    <cellStyle name="Normal 2" xfId="6" xr:uid="{F6F3ADAF-3B89-7E41-8B7B-7375072188EA}"/>
    <cellStyle name="Normálna" xfId="0" builtinId="0"/>
    <cellStyle name="Normálna 2" xfId="1" xr:uid="{00000000-0005-0000-0000-000008000000}"/>
    <cellStyle name="Normálne 2" xfId="3" xr:uid="{00000000-0005-0000-0000-000009000000}"/>
  </cellStyles>
  <dxfs count="2">
    <dxf>
      <font>
        <b/>
        <i val="0"/>
        <condense val="0"/>
        <extend val="0"/>
        <color indexed="10"/>
      </font>
    </dxf>
    <dxf>
      <font>
        <b/>
        <i val="0"/>
        <condense val="0"/>
        <extend val="0"/>
        <color indexed="17"/>
      </font>
    </dxf>
  </dxfs>
  <tableStyles count="0" defaultTableStyle="TableStyleMedium2" defaultPivotStyle="PivotStyleLight16"/>
  <colors>
    <mruColors>
      <color rgb="FFFFFFCC"/>
      <color rgb="FFCA9D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7ec55e5b485898c3/MIRRI_Dokumentacia/P_01_a_I_01_a_P_03_a_I_03_PRILOHA_KATALOG_POZIADAVIEK_mapovanie-a-zivotny-cyklus_Projekt_AA_OVM_BB_OsobaXY_DDMMYY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VINNE_STANDARDY_ISVS"/>
      <sheetName val="KATALOG_POZIADAVKY"/>
      <sheetName val="FINAL_UCPA_Moduly"/>
      <sheetName val="MODULY"/>
      <sheetName val="TFC_v02"/>
      <sheetName val="ECF_v02"/>
      <sheetName val="UAW_v02"/>
      <sheetName val="INKREMENTY"/>
      <sheetName val="VZOR_OTAZKY_DO_VO"/>
      <sheetName val="VZOR_TESTOVANIE"/>
      <sheetName val="VZOR_POZIADAVKY_PROCESY_EVS"/>
      <sheetName val="Skratky"/>
      <sheetName val="CISELNIK"/>
      <sheetName val="POVINNE_STANDARDY_ISVS1"/>
      <sheetName val="VZOR_OTAZKY_DO_VO1"/>
      <sheetName val="VZOR_POZIADAVKY_PROCESY_EVS1"/>
      <sheetName val="POVINNE STANDARDY_ISVS"/>
      <sheetName val="VZOR_OTAZKY DO VO"/>
      <sheetName val="VZOR_POZIADAVKY PROCESY_EV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v>0</v>
          </cell>
          <cell r="B2" t="str">
            <v>Funkcna poziadavka</v>
          </cell>
        </row>
        <row r="3">
          <cell r="A3">
            <v>15</v>
          </cell>
          <cell r="B3" t="str">
            <v>Nefunkcna poziadavka</v>
          </cell>
        </row>
        <row r="4">
          <cell r="A4">
            <v>20</v>
          </cell>
          <cell r="B4" t="str">
            <v>Technicka poziadavka</v>
          </cell>
        </row>
        <row r="5">
          <cell r="A5">
            <v>25</v>
          </cell>
        </row>
        <row r="6">
          <cell r="A6">
            <v>30</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49623-F36F-4ED9-B983-29248266EE8A}">
  <sheetPr>
    <tabColor rgb="FFFFC000"/>
  </sheetPr>
  <dimension ref="A1:G22"/>
  <sheetViews>
    <sheetView workbookViewId="0">
      <pane xSplit="1" ySplit="1" topLeftCell="B16" activePane="bottomRight" state="frozen"/>
      <selection pane="topRight" activeCell="B1" sqref="B1"/>
      <selection pane="bottomLeft" activeCell="A2" sqref="A2"/>
      <selection pane="bottomRight" activeCell="F22" sqref="F22"/>
    </sheetView>
  </sheetViews>
  <sheetFormatPr defaultColWidth="8.81640625" defaultRowHeight="13" x14ac:dyDescent="0.35"/>
  <cols>
    <col min="1" max="1" width="8.81640625" style="31"/>
    <col min="2" max="7" width="33.26953125" style="31" customWidth="1"/>
    <col min="8" max="16384" width="8.81640625" style="31"/>
  </cols>
  <sheetData>
    <row r="1" spans="1:7" x14ac:dyDescent="0.35">
      <c r="A1" s="31" t="s">
        <v>0</v>
      </c>
      <c r="B1" s="31">
        <v>0</v>
      </c>
      <c r="C1" s="31">
        <v>1</v>
      </c>
      <c r="D1" s="31">
        <v>2</v>
      </c>
      <c r="E1" s="31">
        <v>3</v>
      </c>
      <c r="F1" s="31">
        <v>4</v>
      </c>
      <c r="G1" s="31">
        <v>5</v>
      </c>
    </row>
    <row r="2" spans="1:7" ht="52" x14ac:dyDescent="0.35">
      <c r="A2" s="31" t="s">
        <v>38</v>
      </c>
      <c r="B2" s="31" t="s">
        <v>87</v>
      </c>
      <c r="C2" s="31" t="s">
        <v>88</v>
      </c>
      <c r="D2" s="31" t="s">
        <v>89</v>
      </c>
      <c r="E2" s="31" t="s">
        <v>90</v>
      </c>
      <c r="F2" s="31" t="s">
        <v>91</v>
      </c>
      <c r="G2" s="31" t="s">
        <v>86</v>
      </c>
    </row>
    <row r="3" spans="1:7" ht="182" x14ac:dyDescent="0.35">
      <c r="A3" s="31" t="s">
        <v>37</v>
      </c>
      <c r="B3" s="31" t="s">
        <v>92</v>
      </c>
      <c r="C3" s="31" t="s">
        <v>93</v>
      </c>
      <c r="D3" s="31" t="s">
        <v>94</v>
      </c>
      <c r="E3" s="31" t="s">
        <v>95</v>
      </c>
      <c r="F3" s="31" t="s">
        <v>96</v>
      </c>
      <c r="G3" s="31" t="s">
        <v>97</v>
      </c>
    </row>
    <row r="4" spans="1:7" ht="286" x14ac:dyDescent="0.35">
      <c r="A4" s="31" t="s">
        <v>36</v>
      </c>
      <c r="B4" s="31" t="s">
        <v>98</v>
      </c>
      <c r="C4" s="31" t="s">
        <v>99</v>
      </c>
      <c r="D4" s="31" t="s">
        <v>100</v>
      </c>
      <c r="E4" s="31" t="s">
        <v>101</v>
      </c>
      <c r="F4" s="31" t="s">
        <v>102</v>
      </c>
      <c r="G4" s="31" t="s">
        <v>103</v>
      </c>
    </row>
    <row r="5" spans="1:7" ht="247" x14ac:dyDescent="0.35">
      <c r="A5" s="31" t="s">
        <v>35</v>
      </c>
      <c r="B5" s="31" t="s">
        <v>104</v>
      </c>
      <c r="C5" s="31" t="s">
        <v>105</v>
      </c>
      <c r="D5" s="31" t="s">
        <v>106</v>
      </c>
      <c r="E5" s="31" t="s">
        <v>107</v>
      </c>
      <c r="F5" s="31" t="s">
        <v>108</v>
      </c>
      <c r="G5" s="31" t="s">
        <v>109</v>
      </c>
    </row>
    <row r="6" spans="1:7" ht="52" x14ac:dyDescent="0.35">
      <c r="A6" s="31" t="s">
        <v>34</v>
      </c>
      <c r="B6" s="31" t="s">
        <v>111</v>
      </c>
      <c r="C6" s="31" t="s">
        <v>112</v>
      </c>
      <c r="D6" s="31" t="s">
        <v>113</v>
      </c>
      <c r="E6" s="31" t="s">
        <v>114</v>
      </c>
      <c r="F6" s="31" t="s">
        <v>115</v>
      </c>
      <c r="G6" s="31" t="s">
        <v>110</v>
      </c>
    </row>
    <row r="7" spans="1:7" ht="104" x14ac:dyDescent="0.35">
      <c r="A7" s="31" t="s">
        <v>33</v>
      </c>
      <c r="B7" s="31" t="s">
        <v>116</v>
      </c>
      <c r="C7" s="31" t="s">
        <v>117</v>
      </c>
      <c r="D7" s="31" t="s">
        <v>118</v>
      </c>
      <c r="E7" s="31" t="s">
        <v>119</v>
      </c>
      <c r="F7" s="31" t="s">
        <v>120</v>
      </c>
      <c r="G7" s="31" t="s">
        <v>121</v>
      </c>
    </row>
    <row r="8" spans="1:7" ht="195" x14ac:dyDescent="0.35">
      <c r="A8" s="31" t="s">
        <v>32</v>
      </c>
      <c r="B8" s="31" t="s">
        <v>122</v>
      </c>
      <c r="C8" s="31" t="s">
        <v>124</v>
      </c>
      <c r="D8" s="31" t="s">
        <v>125</v>
      </c>
      <c r="E8" s="31" t="s">
        <v>126</v>
      </c>
      <c r="F8" s="31" t="s">
        <v>127</v>
      </c>
      <c r="G8" s="31" t="s">
        <v>123</v>
      </c>
    </row>
    <row r="9" spans="1:7" ht="234" x14ac:dyDescent="0.35">
      <c r="A9" s="31" t="s">
        <v>31</v>
      </c>
      <c r="B9" s="31" t="s">
        <v>128</v>
      </c>
      <c r="C9" s="31" t="s">
        <v>129</v>
      </c>
      <c r="D9" s="31" t="s">
        <v>130</v>
      </c>
      <c r="E9" s="31" t="s">
        <v>131</v>
      </c>
      <c r="F9" s="31" t="s">
        <v>133</v>
      </c>
      <c r="G9" s="31" t="s">
        <v>132</v>
      </c>
    </row>
    <row r="10" spans="1:7" ht="377" x14ac:dyDescent="0.35">
      <c r="A10" s="31" t="s">
        <v>30</v>
      </c>
      <c r="B10" s="31" t="s">
        <v>104</v>
      </c>
      <c r="C10" s="31" t="s">
        <v>134</v>
      </c>
      <c r="D10" s="31" t="s">
        <v>135</v>
      </c>
      <c r="E10" s="31" t="s">
        <v>136</v>
      </c>
      <c r="F10" s="31" t="s">
        <v>137</v>
      </c>
      <c r="G10" s="31" t="s">
        <v>138</v>
      </c>
    </row>
    <row r="11" spans="1:7" ht="78" x14ac:dyDescent="0.35">
      <c r="A11" s="31" t="s">
        <v>29</v>
      </c>
      <c r="B11" s="31" t="s">
        <v>139</v>
      </c>
      <c r="C11" s="31" t="s">
        <v>140</v>
      </c>
      <c r="D11" s="31" t="s">
        <v>141</v>
      </c>
      <c r="E11" s="31" t="s">
        <v>142</v>
      </c>
      <c r="F11" s="31" t="s">
        <v>143</v>
      </c>
      <c r="G11" s="31" t="s">
        <v>144</v>
      </c>
    </row>
    <row r="12" spans="1:7" ht="143" x14ac:dyDescent="0.35">
      <c r="A12" s="31" t="s">
        <v>28</v>
      </c>
      <c r="B12" s="31" t="s">
        <v>145</v>
      </c>
      <c r="C12" s="31" t="s">
        <v>146</v>
      </c>
      <c r="D12" s="31" t="s">
        <v>147</v>
      </c>
      <c r="E12" s="31" t="s">
        <v>148</v>
      </c>
      <c r="F12" s="31" t="s">
        <v>149</v>
      </c>
      <c r="G12" s="31" t="s">
        <v>150</v>
      </c>
    </row>
    <row r="13" spans="1:7" ht="39" x14ac:dyDescent="0.35">
      <c r="A13" s="31" t="s">
        <v>27</v>
      </c>
      <c r="B13" s="31" t="s">
        <v>151</v>
      </c>
      <c r="C13" s="31" t="s">
        <v>152</v>
      </c>
      <c r="D13" s="31" t="s">
        <v>153</v>
      </c>
      <c r="E13" s="31" t="s">
        <v>154</v>
      </c>
      <c r="F13" s="31" t="s">
        <v>155</v>
      </c>
      <c r="G13" s="31" t="s">
        <v>156</v>
      </c>
    </row>
    <row r="14" spans="1:7" ht="52" x14ac:dyDescent="0.35">
      <c r="A14" s="31" t="s">
        <v>26</v>
      </c>
      <c r="B14" s="31" t="s">
        <v>157</v>
      </c>
      <c r="C14" s="31" t="s">
        <v>158</v>
      </c>
      <c r="D14" s="31" t="s">
        <v>159</v>
      </c>
      <c r="E14" s="31" t="s">
        <v>160</v>
      </c>
      <c r="F14" s="31" t="s">
        <v>161</v>
      </c>
      <c r="G14" s="31" t="s">
        <v>162</v>
      </c>
    </row>
    <row r="15" spans="1:7" ht="26" x14ac:dyDescent="0.35">
      <c r="A15" s="31" t="s">
        <v>61</v>
      </c>
      <c r="B15" s="31" t="s">
        <v>163</v>
      </c>
      <c r="C15" s="31" t="s">
        <v>164</v>
      </c>
      <c r="D15" s="31" t="s">
        <v>165</v>
      </c>
      <c r="E15" s="31" t="s">
        <v>166</v>
      </c>
      <c r="F15" s="31" t="s">
        <v>167</v>
      </c>
      <c r="G15" s="31" t="s">
        <v>168</v>
      </c>
    </row>
    <row r="16" spans="1:7" ht="39" x14ac:dyDescent="0.35">
      <c r="A16" s="31" t="s">
        <v>62</v>
      </c>
      <c r="B16" s="31" t="s">
        <v>169</v>
      </c>
      <c r="C16" s="31" t="s">
        <v>170</v>
      </c>
      <c r="D16" s="31" t="s">
        <v>171</v>
      </c>
      <c r="E16" s="31" t="s">
        <v>172</v>
      </c>
      <c r="F16" s="31" t="s">
        <v>173</v>
      </c>
      <c r="G16" s="31" t="s">
        <v>174</v>
      </c>
    </row>
    <row r="17" spans="1:7" ht="52" x14ac:dyDescent="0.35">
      <c r="A17" s="31" t="s">
        <v>63</v>
      </c>
      <c r="B17" s="31" t="s">
        <v>175</v>
      </c>
      <c r="C17" s="31" t="s">
        <v>176</v>
      </c>
      <c r="D17" s="31" t="s">
        <v>177</v>
      </c>
      <c r="E17" s="31" t="s">
        <v>178</v>
      </c>
      <c r="F17" s="31" t="s">
        <v>179</v>
      </c>
      <c r="G17" s="31" t="s">
        <v>180</v>
      </c>
    </row>
    <row r="18" spans="1:7" ht="26" x14ac:dyDescent="0.35">
      <c r="A18" s="31" t="s">
        <v>64</v>
      </c>
      <c r="B18" s="31" t="s">
        <v>181</v>
      </c>
      <c r="C18" s="31" t="s">
        <v>182</v>
      </c>
      <c r="D18" s="31" t="s">
        <v>183</v>
      </c>
      <c r="E18" s="31" t="s">
        <v>184</v>
      </c>
      <c r="F18" s="31" t="s">
        <v>185</v>
      </c>
      <c r="G18" s="31" t="s">
        <v>186</v>
      </c>
    </row>
    <row r="19" spans="1:7" ht="52" x14ac:dyDescent="0.35">
      <c r="A19" s="31" t="s">
        <v>65</v>
      </c>
      <c r="B19" s="31" t="s">
        <v>187</v>
      </c>
      <c r="C19" s="31" t="s">
        <v>188</v>
      </c>
      <c r="D19" s="31" t="s">
        <v>189</v>
      </c>
      <c r="E19" s="31" t="s">
        <v>190</v>
      </c>
      <c r="F19" s="31" t="s">
        <v>191</v>
      </c>
      <c r="G19" s="31" t="s">
        <v>192</v>
      </c>
    </row>
    <row r="20" spans="1:7" ht="65" x14ac:dyDescent="0.35">
      <c r="A20" s="31" t="s">
        <v>66</v>
      </c>
      <c r="B20" s="31" t="s">
        <v>193</v>
      </c>
      <c r="C20" s="31" t="s">
        <v>194</v>
      </c>
      <c r="D20" s="31" t="s">
        <v>195</v>
      </c>
      <c r="E20" s="31" t="s">
        <v>196</v>
      </c>
      <c r="F20" s="31" t="s">
        <v>197</v>
      </c>
      <c r="G20" s="31" t="s">
        <v>198</v>
      </c>
    </row>
    <row r="21" spans="1:7" ht="26" x14ac:dyDescent="0.35">
      <c r="A21" s="31" t="s">
        <v>67</v>
      </c>
      <c r="B21" s="31" t="s">
        <v>199</v>
      </c>
      <c r="C21" s="31" t="s">
        <v>200</v>
      </c>
      <c r="D21" s="31" t="s">
        <v>201</v>
      </c>
      <c r="E21" s="31" t="s">
        <v>202</v>
      </c>
      <c r="F21" s="31" t="s">
        <v>203</v>
      </c>
      <c r="G21" s="31" t="s">
        <v>204</v>
      </c>
    </row>
    <row r="22" spans="1:7" ht="26" x14ac:dyDescent="0.35">
      <c r="A22" s="31" t="s">
        <v>68</v>
      </c>
      <c r="B22" s="31" t="s">
        <v>205</v>
      </c>
      <c r="C22" s="31" t="s">
        <v>206</v>
      </c>
      <c r="D22" s="31" t="s">
        <v>207</v>
      </c>
      <c r="E22" s="31" t="s">
        <v>208</v>
      </c>
      <c r="F22" s="31" t="s">
        <v>209</v>
      </c>
      <c r="G22" s="31" t="s">
        <v>210</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DA607-119E-4C02-987A-B3F3488CF27E}">
  <sheetPr>
    <tabColor rgb="FF00B050"/>
  </sheetPr>
  <dimension ref="A1:O31"/>
  <sheetViews>
    <sheetView topLeftCell="A22" workbookViewId="0">
      <selection activeCell="F10" sqref="F10:F31"/>
    </sheetView>
  </sheetViews>
  <sheetFormatPr defaultColWidth="8.81640625" defaultRowHeight="14.5" x14ac:dyDescent="0.35"/>
  <cols>
    <col min="1" max="11" width="18.1796875" style="21" customWidth="1"/>
    <col min="12" max="12" width="26.1796875" style="21" customWidth="1"/>
    <col min="13" max="15" width="24.453125" style="21" customWidth="1"/>
    <col min="16" max="16384" width="8.81640625" style="20"/>
  </cols>
  <sheetData>
    <row r="1" spans="1:12" x14ac:dyDescent="0.35">
      <c r="A1" s="21" t="s">
        <v>235</v>
      </c>
      <c r="B1" s="21" t="s">
        <v>236</v>
      </c>
      <c r="C1" s="21" t="s">
        <v>237</v>
      </c>
      <c r="D1" s="21" t="s">
        <v>238</v>
      </c>
      <c r="E1" s="21" t="s">
        <v>239</v>
      </c>
      <c r="F1" s="21" t="s">
        <v>240</v>
      </c>
      <c r="G1" s="21" t="s">
        <v>241</v>
      </c>
      <c r="H1" s="21" t="s">
        <v>242</v>
      </c>
      <c r="I1" s="21" t="s">
        <v>243</v>
      </c>
      <c r="J1" s="21" t="s">
        <v>244</v>
      </c>
      <c r="K1" s="21" t="s">
        <v>245</v>
      </c>
      <c r="L1" s="21" t="s">
        <v>246</v>
      </c>
    </row>
    <row r="2" spans="1:12" ht="72.5" x14ac:dyDescent="0.35">
      <c r="A2" s="21" t="s">
        <v>217</v>
      </c>
      <c r="B2" s="21" t="s">
        <v>218</v>
      </c>
      <c r="C2" s="21" t="s">
        <v>220</v>
      </c>
      <c r="D2" s="21" t="s">
        <v>221</v>
      </c>
      <c r="E2" s="21" t="s">
        <v>223</v>
      </c>
      <c r="F2" s="21" t="s">
        <v>41</v>
      </c>
      <c r="G2" s="21" t="s">
        <v>224</v>
      </c>
      <c r="H2" s="21" t="s">
        <v>222</v>
      </c>
      <c r="I2" s="21" t="s">
        <v>215</v>
      </c>
      <c r="J2" s="21" t="s">
        <v>227</v>
      </c>
      <c r="L2" s="21" t="s">
        <v>228</v>
      </c>
    </row>
    <row r="3" spans="1:12" ht="58" x14ac:dyDescent="0.35">
      <c r="B3" s="21" t="s">
        <v>219</v>
      </c>
      <c r="D3" s="21" t="s">
        <v>222</v>
      </c>
      <c r="H3" s="21" t="s">
        <v>225</v>
      </c>
      <c r="J3" s="21" t="s">
        <v>226</v>
      </c>
      <c r="L3" s="21" t="s">
        <v>233</v>
      </c>
    </row>
    <row r="4" spans="1:12" ht="29" x14ac:dyDescent="0.35">
      <c r="L4" s="21" t="s">
        <v>229</v>
      </c>
    </row>
    <row r="5" spans="1:12" ht="29" x14ac:dyDescent="0.35">
      <c r="L5" s="21" t="s">
        <v>234</v>
      </c>
    </row>
    <row r="6" spans="1:12" ht="29" x14ac:dyDescent="0.35">
      <c r="L6" s="21" t="s">
        <v>230</v>
      </c>
    </row>
    <row r="7" spans="1:12" ht="29" x14ac:dyDescent="0.35">
      <c r="L7" s="21" t="s">
        <v>231</v>
      </c>
    </row>
    <row r="8" spans="1:12" x14ac:dyDescent="0.35">
      <c r="L8" s="21" t="s">
        <v>232</v>
      </c>
    </row>
    <row r="9" spans="1:12" x14ac:dyDescent="0.35">
      <c r="A9" s="21" t="s">
        <v>248</v>
      </c>
      <c r="B9" s="21" t="s">
        <v>249</v>
      </c>
      <c r="D9" s="20" t="s">
        <v>211</v>
      </c>
      <c r="E9" s="20" t="s">
        <v>250</v>
      </c>
      <c r="F9" s="21" t="s">
        <v>251</v>
      </c>
    </row>
    <row r="10" spans="1:12" ht="29" x14ac:dyDescent="0.35">
      <c r="A10" s="32" t="s">
        <v>43</v>
      </c>
      <c r="B10" s="21" t="s">
        <v>235</v>
      </c>
      <c r="D10" s="33" t="s">
        <v>52</v>
      </c>
      <c r="E10" s="21" t="s">
        <v>217</v>
      </c>
      <c r="F10" s="36">
        <v>1330001</v>
      </c>
    </row>
    <row r="11" spans="1:12" ht="29" x14ac:dyDescent="0.35">
      <c r="A11" s="32" t="s">
        <v>42</v>
      </c>
      <c r="B11" s="21" t="s">
        <v>236</v>
      </c>
      <c r="D11" s="34" t="s">
        <v>212</v>
      </c>
      <c r="E11" s="21" t="s">
        <v>218</v>
      </c>
      <c r="F11" s="37">
        <v>2512001</v>
      </c>
    </row>
    <row r="12" spans="1:12" ht="29" x14ac:dyDescent="0.35">
      <c r="A12" s="32" t="s">
        <v>44</v>
      </c>
      <c r="B12" s="21" t="s">
        <v>237</v>
      </c>
      <c r="D12" s="34" t="s">
        <v>212</v>
      </c>
      <c r="E12" s="21" t="s">
        <v>219</v>
      </c>
      <c r="F12" s="37">
        <v>2512002</v>
      </c>
    </row>
    <row r="13" spans="1:12" x14ac:dyDescent="0.35">
      <c r="A13" s="32" t="s">
        <v>40</v>
      </c>
      <c r="B13" s="21" t="s">
        <v>238</v>
      </c>
      <c r="D13" s="34" t="s">
        <v>44</v>
      </c>
      <c r="E13" s="21" t="s">
        <v>220</v>
      </c>
      <c r="F13" s="37">
        <v>2511003</v>
      </c>
    </row>
    <row r="14" spans="1:12" ht="39" x14ac:dyDescent="0.35">
      <c r="A14" s="32" t="s">
        <v>45</v>
      </c>
      <c r="B14" s="21" t="s">
        <v>239</v>
      </c>
      <c r="D14" s="34" t="s">
        <v>40</v>
      </c>
      <c r="E14" s="21" t="s">
        <v>221</v>
      </c>
      <c r="F14" s="37">
        <v>2511002</v>
      </c>
    </row>
    <row r="15" spans="1:12" x14ac:dyDescent="0.35">
      <c r="A15" s="32" t="s">
        <v>41</v>
      </c>
      <c r="B15" s="21" t="s">
        <v>240</v>
      </c>
      <c r="D15" s="34" t="s">
        <v>40</v>
      </c>
      <c r="E15" s="21" t="s">
        <v>222</v>
      </c>
      <c r="F15" s="37">
        <v>2521001</v>
      </c>
    </row>
    <row r="16" spans="1:12" ht="39" x14ac:dyDescent="0.35">
      <c r="A16" s="32" t="s">
        <v>47</v>
      </c>
      <c r="B16" s="21" t="s">
        <v>241</v>
      </c>
      <c r="D16" s="33" t="s">
        <v>45</v>
      </c>
      <c r="E16" s="21" t="s">
        <v>223</v>
      </c>
      <c r="F16" s="37">
        <v>2421002</v>
      </c>
    </row>
    <row r="17" spans="1:6" ht="26" x14ac:dyDescent="0.35">
      <c r="A17" s="32" t="s">
        <v>48</v>
      </c>
      <c r="B17" s="21" t="s">
        <v>242</v>
      </c>
      <c r="D17" s="33" t="s">
        <v>41</v>
      </c>
      <c r="E17" s="21" t="s">
        <v>41</v>
      </c>
      <c r="F17" s="37">
        <v>2519001</v>
      </c>
    </row>
    <row r="18" spans="1:6" ht="72.5" x14ac:dyDescent="0.35">
      <c r="A18" s="32" t="s">
        <v>50</v>
      </c>
      <c r="B18" s="21" t="s">
        <v>243</v>
      </c>
      <c r="D18" s="33" t="s">
        <v>213</v>
      </c>
      <c r="E18" s="21" t="s">
        <v>227</v>
      </c>
      <c r="F18" s="37">
        <v>1330004</v>
      </c>
    </row>
    <row r="19" spans="1:6" ht="29" x14ac:dyDescent="0.35">
      <c r="A19" s="32" t="s">
        <v>46</v>
      </c>
      <c r="B19" s="21" t="s">
        <v>244</v>
      </c>
      <c r="D19" s="34" t="s">
        <v>214</v>
      </c>
      <c r="E19" s="21" t="s">
        <v>224</v>
      </c>
      <c r="F19" s="37">
        <v>2523000</v>
      </c>
    </row>
    <row r="20" spans="1:6" x14ac:dyDescent="0.35">
      <c r="A20" s="32" t="s">
        <v>49</v>
      </c>
      <c r="B20" s="21" t="s">
        <v>245</v>
      </c>
      <c r="D20" s="34" t="s">
        <v>48</v>
      </c>
      <c r="E20" s="21" t="s">
        <v>222</v>
      </c>
      <c r="F20" s="37">
        <v>2521001</v>
      </c>
    </row>
    <row r="21" spans="1:6" x14ac:dyDescent="0.35">
      <c r="A21" s="32" t="s">
        <v>51</v>
      </c>
      <c r="B21" s="21" t="s">
        <v>246</v>
      </c>
      <c r="D21" s="34" t="s">
        <v>48</v>
      </c>
      <c r="E21" s="21" t="s">
        <v>225</v>
      </c>
      <c r="F21" s="37">
        <v>2521003</v>
      </c>
    </row>
    <row r="22" spans="1:6" x14ac:dyDescent="0.35">
      <c r="D22" s="35" t="s">
        <v>215</v>
      </c>
      <c r="E22" s="21" t="s">
        <v>215</v>
      </c>
      <c r="F22" s="37">
        <v>2511001</v>
      </c>
    </row>
    <row r="23" spans="1:6" ht="58" x14ac:dyDescent="0.35">
      <c r="D23" s="34" t="s">
        <v>216</v>
      </c>
      <c r="E23" s="21" t="s">
        <v>226</v>
      </c>
      <c r="F23" s="37">
        <v>2529001</v>
      </c>
    </row>
    <row r="24" spans="1:6" x14ac:dyDescent="0.35">
      <c r="D24" s="35" t="s">
        <v>49</v>
      </c>
      <c r="F24" s="38"/>
    </row>
    <row r="25" spans="1:6" ht="29" x14ac:dyDescent="0.35">
      <c r="D25" s="34" t="s">
        <v>247</v>
      </c>
      <c r="E25" s="21" t="s">
        <v>228</v>
      </c>
      <c r="F25" s="37">
        <v>7422003</v>
      </c>
    </row>
    <row r="26" spans="1:6" ht="43.5" x14ac:dyDescent="0.35">
      <c r="D26" s="34" t="s">
        <v>247</v>
      </c>
      <c r="E26" s="21" t="s">
        <v>233</v>
      </c>
      <c r="F26" s="37">
        <v>2153003</v>
      </c>
    </row>
    <row r="27" spans="1:6" ht="58" x14ac:dyDescent="0.35">
      <c r="D27" s="34" t="s">
        <v>247</v>
      </c>
      <c r="E27" s="21" t="s">
        <v>229</v>
      </c>
      <c r="F27" s="37">
        <v>2513003</v>
      </c>
    </row>
    <row r="28" spans="1:6" ht="43.5" x14ac:dyDescent="0.35">
      <c r="D28" s="34" t="s">
        <v>247</v>
      </c>
      <c r="E28" s="21" t="s">
        <v>234</v>
      </c>
      <c r="F28" s="37">
        <v>4229</v>
      </c>
    </row>
    <row r="29" spans="1:6" ht="29" x14ac:dyDescent="0.35">
      <c r="D29" s="34" t="s">
        <v>247</v>
      </c>
      <c r="E29" s="21" t="s">
        <v>230</v>
      </c>
      <c r="F29" s="38">
        <v>3511002</v>
      </c>
    </row>
    <row r="30" spans="1:6" ht="29" x14ac:dyDescent="0.35">
      <c r="D30" s="34" t="s">
        <v>247</v>
      </c>
      <c r="E30" s="21" t="s">
        <v>231</v>
      </c>
      <c r="F30" s="38">
        <v>3512000</v>
      </c>
    </row>
    <row r="31" spans="1:6" ht="29" x14ac:dyDescent="0.35">
      <c r="D31" s="34" t="s">
        <v>247</v>
      </c>
      <c r="E31" s="21" t="s">
        <v>232</v>
      </c>
      <c r="F31" s="38">
        <v>2514000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A1776-4928-46FF-AB2B-3F9F88FCBBD4}">
  <sheetPr>
    <tabColor rgb="FFFF0000"/>
  </sheetPr>
  <dimension ref="A1:T33"/>
  <sheetViews>
    <sheetView tabSelected="1" zoomScale="85" zoomScaleNormal="85" workbookViewId="0">
      <pane ySplit="3" topLeftCell="A15" activePane="bottomLeft" state="frozen"/>
      <selection activeCell="E21" sqref="E21"/>
      <selection pane="bottomLeft" activeCell="G28" sqref="G28"/>
    </sheetView>
  </sheetViews>
  <sheetFormatPr defaultColWidth="8.81640625" defaultRowHeight="14.5" x14ac:dyDescent="0.35"/>
  <cols>
    <col min="1" max="1" width="8.453125" style="20" bestFit="1" customWidth="1"/>
    <col min="2" max="2" width="12.81640625" style="20" customWidth="1"/>
    <col min="3" max="3" width="28.26953125" style="20" bestFit="1" customWidth="1"/>
    <col min="4" max="4" width="18.26953125" style="20" bestFit="1" customWidth="1"/>
    <col min="5" max="5" width="50.453125" style="20" customWidth="1"/>
    <col min="6" max="6" width="9.1796875" style="20"/>
    <col min="7" max="7" width="17.453125" style="20" customWidth="1"/>
    <col min="8" max="8" width="13" style="20" bestFit="1" customWidth="1"/>
    <col min="9" max="9" width="18.7265625" style="20" bestFit="1" customWidth="1"/>
    <col min="10" max="10" width="20" style="20" bestFit="1" customWidth="1"/>
    <col min="11" max="11" width="15.81640625" style="20" customWidth="1"/>
    <col min="12" max="12" width="12.453125" style="20" customWidth="1"/>
    <col min="13" max="13" width="22.453125" style="20" customWidth="1"/>
    <col min="14" max="14" width="12.26953125" style="20" customWidth="1"/>
    <col min="15" max="15" width="65.81640625" style="20" customWidth="1"/>
    <col min="16" max="17" width="8.81640625" style="20"/>
    <col min="18" max="18" width="20.81640625" style="20" customWidth="1"/>
    <col min="19" max="19" width="14.1796875" style="20" customWidth="1"/>
    <col min="20" max="20" width="13.7265625" style="20" customWidth="1"/>
    <col min="21" max="16384" width="8.81640625" style="20"/>
  </cols>
  <sheetData>
    <row r="1" spans="1:20" x14ac:dyDescent="0.35">
      <c r="A1" s="28"/>
      <c r="B1" s="49" t="s">
        <v>12</v>
      </c>
      <c r="C1" s="50"/>
      <c r="D1" s="50"/>
      <c r="E1" s="50"/>
      <c r="F1" s="50"/>
      <c r="G1" s="50"/>
      <c r="H1" s="51"/>
      <c r="I1" s="29">
        <f>SUM(I4:I33)</f>
        <v>74068066.020000011</v>
      </c>
      <c r="J1" s="29">
        <f>SUM(J4:J33)</f>
        <v>74068066.020000011</v>
      </c>
      <c r="K1" s="29">
        <f>SUM(K4:K33)</f>
        <v>0</v>
      </c>
      <c r="L1" s="30">
        <f>IFERROR(M1/J1,0)</f>
        <v>1</v>
      </c>
      <c r="M1" s="29">
        <f>SUM(M4:M33)</f>
        <v>74068066.020000011</v>
      </c>
      <c r="N1" s="28"/>
      <c r="O1" s="28"/>
    </row>
    <row r="2" spans="1:20" x14ac:dyDescent="0.35">
      <c r="A2" s="28"/>
      <c r="B2" s="49" t="s">
        <v>85</v>
      </c>
      <c r="C2" s="50"/>
      <c r="D2" s="50"/>
      <c r="E2" s="50"/>
      <c r="F2" s="50"/>
      <c r="G2" s="50"/>
      <c r="H2" s="51"/>
      <c r="I2" s="29">
        <f>SUBTOTAL(9,I4:I33)</f>
        <v>74068066.020000011</v>
      </c>
      <c r="J2" s="29">
        <f>SUBTOTAL(9,J4:J33)</f>
        <v>74068066.020000011</v>
      </c>
      <c r="K2" s="29">
        <f>SUBTOTAL(9,K4:K33)</f>
        <v>0</v>
      </c>
      <c r="L2" s="30">
        <f>IFERROR(M2/J2,0)</f>
        <v>1</v>
      </c>
      <c r="M2" s="29">
        <f>SUBTOTAL(9,M4:M33)</f>
        <v>74068066.020000011</v>
      </c>
      <c r="N2" s="28"/>
      <c r="O2" s="28"/>
    </row>
    <row r="3" spans="1:20" ht="26" x14ac:dyDescent="0.35">
      <c r="A3" s="22" t="s">
        <v>69</v>
      </c>
      <c r="B3" s="23" t="s">
        <v>70</v>
      </c>
      <c r="C3" s="22" t="s">
        <v>71</v>
      </c>
      <c r="D3" s="23" t="s">
        <v>72</v>
      </c>
      <c r="E3" s="23" t="s">
        <v>73</v>
      </c>
      <c r="F3" s="23" t="s">
        <v>74</v>
      </c>
      <c r="G3" s="23" t="s">
        <v>75</v>
      </c>
      <c r="H3" s="23" t="s">
        <v>76</v>
      </c>
      <c r="I3" s="23" t="s">
        <v>77</v>
      </c>
      <c r="J3" s="23" t="s">
        <v>78</v>
      </c>
      <c r="K3" s="23" t="s">
        <v>79</v>
      </c>
      <c r="L3" s="23" t="s">
        <v>80</v>
      </c>
      <c r="M3" s="23" t="s">
        <v>81</v>
      </c>
      <c r="N3" s="23" t="s">
        <v>82</v>
      </c>
      <c r="O3" s="22" t="s">
        <v>83</v>
      </c>
    </row>
    <row r="4" spans="1:20" ht="42.5" customHeight="1" x14ac:dyDescent="0.35">
      <c r="A4" s="24">
        <v>1</v>
      </c>
      <c r="B4" s="24" t="s">
        <v>84</v>
      </c>
      <c r="C4" s="45" t="s">
        <v>252</v>
      </c>
      <c r="D4" s="24" t="s">
        <v>18</v>
      </c>
      <c r="E4" s="24" t="s">
        <v>306</v>
      </c>
      <c r="F4" s="24" t="s">
        <v>275</v>
      </c>
      <c r="G4" s="25">
        <f>(rozpočet!M112/rozpočet!G112)/1.2</f>
        <v>380</v>
      </c>
      <c r="H4" s="44">
        <f>rozpočet!I133</f>
        <v>3477</v>
      </c>
      <c r="I4" s="43">
        <f t="shared" ref="I4:I6" si="0">IF(D4="521 Mzdové výdavky",ROUND(G4*H4,2),ROUND(G4*H4*1.2,2))</f>
        <v>1585512</v>
      </c>
      <c r="J4" s="26">
        <f t="shared" ref="J4:J6" si="1">I4</f>
        <v>1585512</v>
      </c>
      <c r="K4" s="25">
        <f t="shared" ref="K4:K6" si="2">I4-J4</f>
        <v>0</v>
      </c>
      <c r="L4" s="39">
        <v>1</v>
      </c>
      <c r="M4" s="25">
        <f t="shared" ref="M4:M6" si="3">L4*J4</f>
        <v>1585512</v>
      </c>
      <c r="N4" s="27"/>
      <c r="O4" s="40"/>
      <c r="R4" s="42"/>
    </row>
    <row r="5" spans="1:20" ht="42.5" customHeight="1" x14ac:dyDescent="0.35">
      <c r="A5" s="48">
        <v>2</v>
      </c>
      <c r="B5" s="24" t="s">
        <v>84</v>
      </c>
      <c r="C5" s="45" t="s">
        <v>252</v>
      </c>
      <c r="D5" s="24" t="s">
        <v>18</v>
      </c>
      <c r="E5" s="24" t="s">
        <v>307</v>
      </c>
      <c r="F5" s="24" t="s">
        <v>275</v>
      </c>
      <c r="G5" s="25">
        <f>(rozpočet!M112/rozpočet!G112)/1.2</f>
        <v>380</v>
      </c>
      <c r="H5" s="44">
        <f>rozpočet!I134-rozpočet!I133</f>
        <v>288</v>
      </c>
      <c r="I5" s="43">
        <f>IF(D5="521 Mzdové výdavky",ROUND(G5*H5,2),ROUND(G5*H5*1.2,2))</f>
        <v>131328</v>
      </c>
      <c r="J5" s="26">
        <f>I5</f>
        <v>131328</v>
      </c>
      <c r="K5" s="25">
        <f>I5-J5</f>
        <v>0</v>
      </c>
      <c r="L5" s="39">
        <v>1</v>
      </c>
      <c r="M5" s="25">
        <f>L5*J5</f>
        <v>131328</v>
      </c>
      <c r="N5" s="27"/>
      <c r="O5" s="40"/>
      <c r="R5" s="42"/>
    </row>
    <row r="6" spans="1:20" ht="27" customHeight="1" x14ac:dyDescent="0.35">
      <c r="A6" s="48">
        <v>3</v>
      </c>
      <c r="B6" s="24" t="s">
        <v>84</v>
      </c>
      <c r="C6" s="45" t="s">
        <v>252</v>
      </c>
      <c r="D6" s="24" t="s">
        <v>18</v>
      </c>
      <c r="E6" s="24" t="s">
        <v>308</v>
      </c>
      <c r="F6" s="24" t="s">
        <v>275</v>
      </c>
      <c r="G6" s="25">
        <f>rozpočet!M113/SUM(rozpočet!C113:D113)/1.2</f>
        <v>1201.7486338797814</v>
      </c>
      <c r="H6" s="44">
        <f>rozpočet!I133</f>
        <v>3477</v>
      </c>
      <c r="I6" s="43">
        <f t="shared" si="0"/>
        <v>5014176</v>
      </c>
      <c r="J6" s="26">
        <f t="shared" si="1"/>
        <v>5014176</v>
      </c>
      <c r="K6" s="25">
        <f t="shared" si="2"/>
        <v>0</v>
      </c>
      <c r="L6" s="39">
        <v>1</v>
      </c>
      <c r="M6" s="25">
        <f t="shared" si="3"/>
        <v>5014176</v>
      </c>
      <c r="N6" s="27"/>
      <c r="O6" s="40"/>
      <c r="R6" s="42"/>
      <c r="T6" s="41"/>
    </row>
    <row r="7" spans="1:20" ht="27" customHeight="1" x14ac:dyDescent="0.35">
      <c r="A7" s="48">
        <v>4</v>
      </c>
      <c r="B7" s="24" t="s">
        <v>84</v>
      </c>
      <c r="C7" s="45" t="s">
        <v>252</v>
      </c>
      <c r="D7" s="24" t="s">
        <v>18</v>
      </c>
      <c r="E7" s="24" t="s">
        <v>304</v>
      </c>
      <c r="F7" s="24" t="s">
        <v>275</v>
      </c>
      <c r="G7" s="25">
        <f>rozpočet!M113/SUM(rozpočet!C113:D113)/1.2</f>
        <v>1201.7486338797814</v>
      </c>
      <c r="H7" s="44">
        <f>rozpočet!I134-rozpočet!I133</f>
        <v>288</v>
      </c>
      <c r="I7" s="43">
        <f t="shared" ref="I7:I33" si="4">IF(D7="521 Mzdové výdavky",ROUND(G7*H7,2),ROUND(G7*H7*1.2,2))</f>
        <v>415324.33</v>
      </c>
      <c r="J7" s="26">
        <f t="shared" ref="J7:J33" si="5">I7</f>
        <v>415324.33</v>
      </c>
      <c r="K7" s="25">
        <f t="shared" ref="K7:K33" si="6">I7-J7</f>
        <v>0</v>
      </c>
      <c r="L7" s="39">
        <v>1</v>
      </c>
      <c r="M7" s="25">
        <f t="shared" ref="M7:M33" si="7">L7*J7</f>
        <v>415324.33</v>
      </c>
      <c r="N7" s="27"/>
      <c r="O7" s="40"/>
      <c r="R7" s="42"/>
      <c r="T7" s="41"/>
    </row>
    <row r="8" spans="1:20" ht="27" customHeight="1" x14ac:dyDescent="0.35">
      <c r="A8" s="48">
        <v>5</v>
      </c>
      <c r="B8" s="24" t="s">
        <v>84</v>
      </c>
      <c r="C8" s="45" t="s">
        <v>252</v>
      </c>
      <c r="D8" s="24" t="s">
        <v>18</v>
      </c>
      <c r="E8" s="24" t="s">
        <v>309</v>
      </c>
      <c r="F8" s="24" t="s">
        <v>275</v>
      </c>
      <c r="G8" s="25">
        <f>rozpočet!M114/SUM(rozpočet!C114:D114)/1.2</f>
        <v>440.60109289617486</v>
      </c>
      <c r="H8" s="44">
        <f>rozpočet!I133</f>
        <v>3477</v>
      </c>
      <c r="I8" s="43">
        <f t="shared" si="4"/>
        <v>1838364</v>
      </c>
      <c r="J8" s="26">
        <f t="shared" si="5"/>
        <v>1838364</v>
      </c>
      <c r="K8" s="25">
        <f t="shared" si="6"/>
        <v>0</v>
      </c>
      <c r="L8" s="39">
        <v>1</v>
      </c>
      <c r="M8" s="25">
        <f t="shared" si="7"/>
        <v>1838364</v>
      </c>
      <c r="N8" s="27"/>
      <c r="O8" s="40"/>
      <c r="R8" s="42"/>
      <c r="T8" s="41"/>
    </row>
    <row r="9" spans="1:20" ht="27" customHeight="1" x14ac:dyDescent="0.35">
      <c r="A9" s="48">
        <v>6</v>
      </c>
      <c r="B9" s="48" t="s">
        <v>84</v>
      </c>
      <c r="C9" s="47" t="s">
        <v>252</v>
      </c>
      <c r="D9" s="48" t="s">
        <v>18</v>
      </c>
      <c r="E9" s="24" t="s">
        <v>305</v>
      </c>
      <c r="F9" s="24" t="s">
        <v>275</v>
      </c>
      <c r="G9" s="25">
        <f>rozpočet!M114/SUM(rozpočet!C114:D114)/1.2</f>
        <v>440.60109289617486</v>
      </c>
      <c r="H9" s="44">
        <f>rozpočet!I134-rozpočet!I133</f>
        <v>288</v>
      </c>
      <c r="I9" s="43">
        <f t="shared" si="4"/>
        <v>152271.74</v>
      </c>
      <c r="J9" s="26">
        <f t="shared" si="5"/>
        <v>152271.74</v>
      </c>
      <c r="K9" s="25">
        <f t="shared" si="6"/>
        <v>0</v>
      </c>
      <c r="L9" s="39">
        <v>1</v>
      </c>
      <c r="M9" s="25">
        <f t="shared" si="7"/>
        <v>152271.74</v>
      </c>
      <c r="N9" s="27"/>
      <c r="O9" s="40"/>
      <c r="R9" s="42"/>
      <c r="T9" s="41"/>
    </row>
    <row r="10" spans="1:20" ht="27" customHeight="1" x14ac:dyDescent="0.35">
      <c r="A10" s="48">
        <v>7</v>
      </c>
      <c r="B10" s="24" t="s">
        <v>84</v>
      </c>
      <c r="C10" s="45" t="s">
        <v>252</v>
      </c>
      <c r="D10" s="24" t="s">
        <v>18</v>
      </c>
      <c r="E10" s="24" t="s">
        <v>310</v>
      </c>
      <c r="F10" s="24" t="s">
        <v>275</v>
      </c>
      <c r="G10" s="25">
        <f>rozpočet!M115/SUM(rozpočet!C115:D115)/1.2</f>
        <v>270</v>
      </c>
      <c r="H10" s="44">
        <f>rozpočet!I133</f>
        <v>3477</v>
      </c>
      <c r="I10" s="43">
        <f t="shared" si="4"/>
        <v>1126548</v>
      </c>
      <c r="J10" s="26">
        <f t="shared" si="5"/>
        <v>1126548</v>
      </c>
      <c r="K10" s="25">
        <f t="shared" si="6"/>
        <v>0</v>
      </c>
      <c r="L10" s="39">
        <v>1</v>
      </c>
      <c r="M10" s="25">
        <f t="shared" si="7"/>
        <v>1126548</v>
      </c>
      <c r="N10" s="27"/>
      <c r="O10" s="40"/>
      <c r="R10" s="42"/>
      <c r="T10" s="41"/>
    </row>
    <row r="11" spans="1:20" ht="27" customHeight="1" x14ac:dyDescent="0.35">
      <c r="A11" s="24">
        <v>8</v>
      </c>
      <c r="B11" s="24" t="s">
        <v>84</v>
      </c>
      <c r="C11" s="45" t="s">
        <v>252</v>
      </c>
      <c r="D11" s="24" t="s">
        <v>18</v>
      </c>
      <c r="E11" s="24" t="s">
        <v>321</v>
      </c>
      <c r="F11" s="24" t="s">
        <v>275</v>
      </c>
      <c r="G11" s="25">
        <f>rozpočet!M115/SUM(rozpočet!C115:D115)/1.2</f>
        <v>270</v>
      </c>
      <c r="H11" s="44">
        <f>rozpočet!I134-rozpočet!I133</f>
        <v>288</v>
      </c>
      <c r="I11" s="43">
        <f t="shared" si="4"/>
        <v>93312</v>
      </c>
      <c r="J11" s="26">
        <f t="shared" si="5"/>
        <v>93312</v>
      </c>
      <c r="K11" s="25">
        <f t="shared" si="6"/>
        <v>0</v>
      </c>
      <c r="L11" s="39">
        <v>1</v>
      </c>
      <c r="M11" s="25">
        <f t="shared" si="7"/>
        <v>93312</v>
      </c>
      <c r="N11" s="27"/>
      <c r="O11" s="40"/>
      <c r="R11" s="42"/>
      <c r="T11" s="41"/>
    </row>
    <row r="12" spans="1:20" ht="27" customHeight="1" x14ac:dyDescent="0.35">
      <c r="A12" s="48">
        <v>9</v>
      </c>
      <c r="B12" s="24" t="s">
        <v>84</v>
      </c>
      <c r="C12" s="45" t="s">
        <v>252</v>
      </c>
      <c r="D12" s="24" t="s">
        <v>18</v>
      </c>
      <c r="E12" s="24" t="s">
        <v>311</v>
      </c>
      <c r="F12" s="24" t="s">
        <v>275</v>
      </c>
      <c r="G12" s="25">
        <f>rozpočet!M116/SUM(rozpočet!C116:D116)/1.2</f>
        <v>440</v>
      </c>
      <c r="H12" s="44">
        <f>rozpočet!I133</f>
        <v>3477</v>
      </c>
      <c r="I12" s="43">
        <f t="shared" si="4"/>
        <v>1835856</v>
      </c>
      <c r="J12" s="26">
        <f t="shared" si="5"/>
        <v>1835856</v>
      </c>
      <c r="K12" s="25">
        <f t="shared" si="6"/>
        <v>0</v>
      </c>
      <c r="L12" s="39">
        <v>1</v>
      </c>
      <c r="M12" s="25">
        <f t="shared" si="7"/>
        <v>1835856</v>
      </c>
      <c r="N12" s="27"/>
      <c r="O12" s="40"/>
      <c r="R12" s="42"/>
      <c r="T12" s="41"/>
    </row>
    <row r="13" spans="1:20" ht="27" customHeight="1" x14ac:dyDescent="0.35">
      <c r="A13" s="24">
        <v>10</v>
      </c>
      <c r="B13" s="24" t="s">
        <v>84</v>
      </c>
      <c r="C13" s="45" t="s">
        <v>252</v>
      </c>
      <c r="D13" s="24" t="s">
        <v>18</v>
      </c>
      <c r="E13" s="24" t="s">
        <v>322</v>
      </c>
      <c r="F13" s="24" t="s">
        <v>275</v>
      </c>
      <c r="G13" s="25">
        <f>rozpočet!M116/SUM(rozpočet!C116:D116)/1.2</f>
        <v>440</v>
      </c>
      <c r="H13" s="44">
        <f>rozpočet!I134-rozpočet!I133</f>
        <v>288</v>
      </c>
      <c r="I13" s="43">
        <f t="shared" si="4"/>
        <v>152064</v>
      </c>
      <c r="J13" s="26">
        <f t="shared" si="5"/>
        <v>152064</v>
      </c>
      <c r="K13" s="25">
        <f t="shared" si="6"/>
        <v>0</v>
      </c>
      <c r="L13" s="39">
        <v>1</v>
      </c>
      <c r="M13" s="25">
        <f t="shared" si="7"/>
        <v>152064</v>
      </c>
      <c r="N13" s="27"/>
      <c r="O13" s="40"/>
      <c r="R13" s="42"/>
      <c r="T13" s="41"/>
    </row>
    <row r="14" spans="1:20" ht="27" customHeight="1" x14ac:dyDescent="0.35">
      <c r="A14" s="48">
        <v>11</v>
      </c>
      <c r="B14" s="24" t="s">
        <v>84</v>
      </c>
      <c r="C14" s="45" t="s">
        <v>252</v>
      </c>
      <c r="D14" s="24" t="s">
        <v>18</v>
      </c>
      <c r="E14" s="45" t="s">
        <v>312</v>
      </c>
      <c r="F14" s="24" t="s">
        <v>275</v>
      </c>
      <c r="G14" s="25">
        <f>rozpočet!M118/SUM(rozpočet!C118:D118)/1.2</f>
        <v>220</v>
      </c>
      <c r="H14" s="44">
        <f>rozpočet!I133</f>
        <v>3477</v>
      </c>
      <c r="I14" s="43">
        <f t="shared" si="4"/>
        <v>917928</v>
      </c>
      <c r="J14" s="26">
        <f t="shared" si="5"/>
        <v>917928</v>
      </c>
      <c r="K14" s="25">
        <f t="shared" si="6"/>
        <v>0</v>
      </c>
      <c r="L14" s="39">
        <v>1</v>
      </c>
      <c r="M14" s="25">
        <f t="shared" si="7"/>
        <v>917928</v>
      </c>
      <c r="N14" s="27"/>
      <c r="O14" s="40"/>
      <c r="R14" s="42"/>
      <c r="T14" s="41"/>
    </row>
    <row r="15" spans="1:20" ht="27" customHeight="1" x14ac:dyDescent="0.35">
      <c r="A15" s="24">
        <v>12</v>
      </c>
      <c r="B15" s="24" t="s">
        <v>84</v>
      </c>
      <c r="C15" s="45" t="s">
        <v>252</v>
      </c>
      <c r="D15" s="24" t="s">
        <v>18</v>
      </c>
      <c r="E15" s="45" t="s">
        <v>323</v>
      </c>
      <c r="F15" s="24" t="s">
        <v>275</v>
      </c>
      <c r="G15" s="25">
        <f>rozpočet!M118/SUM(rozpočet!C118:D118)/1.2</f>
        <v>220</v>
      </c>
      <c r="H15" s="44">
        <f>rozpočet!I134-rozpočet!I133</f>
        <v>288</v>
      </c>
      <c r="I15" s="43">
        <f t="shared" si="4"/>
        <v>76032</v>
      </c>
      <c r="J15" s="26">
        <f t="shared" si="5"/>
        <v>76032</v>
      </c>
      <c r="K15" s="25">
        <f t="shared" si="6"/>
        <v>0</v>
      </c>
      <c r="L15" s="39">
        <v>1</v>
      </c>
      <c r="M15" s="25">
        <f t="shared" si="7"/>
        <v>76032</v>
      </c>
      <c r="N15" s="27"/>
      <c r="O15" s="40"/>
      <c r="R15" s="42"/>
      <c r="T15" s="41"/>
    </row>
    <row r="16" spans="1:20" ht="27" customHeight="1" x14ac:dyDescent="0.35">
      <c r="A16" s="48">
        <v>13</v>
      </c>
      <c r="B16" s="24" t="s">
        <v>84</v>
      </c>
      <c r="C16" s="45" t="s">
        <v>252</v>
      </c>
      <c r="D16" s="24" t="s">
        <v>18</v>
      </c>
      <c r="E16" s="24" t="s">
        <v>324</v>
      </c>
      <c r="F16" s="24" t="s">
        <v>275</v>
      </c>
      <c r="G16" s="25">
        <f>rozpočet!M119/SUM(rozpočet!C119:D119)/1.2</f>
        <v>49.000000000000007</v>
      </c>
      <c r="H16" s="44">
        <f>rozpočet!I133</f>
        <v>3477</v>
      </c>
      <c r="I16" s="43">
        <f t="shared" si="4"/>
        <v>204447.6</v>
      </c>
      <c r="J16" s="26">
        <f t="shared" si="5"/>
        <v>204447.6</v>
      </c>
      <c r="K16" s="25">
        <f t="shared" si="6"/>
        <v>0</v>
      </c>
      <c r="L16" s="39">
        <v>1</v>
      </c>
      <c r="M16" s="25">
        <f t="shared" si="7"/>
        <v>204447.6</v>
      </c>
      <c r="N16" s="27"/>
      <c r="O16" s="40"/>
      <c r="R16" s="42"/>
      <c r="T16" s="41"/>
    </row>
    <row r="17" spans="1:20" ht="27" customHeight="1" x14ac:dyDescent="0.35">
      <c r="A17" s="24">
        <v>14</v>
      </c>
      <c r="B17" s="24" t="s">
        <v>84</v>
      </c>
      <c r="C17" s="45" t="s">
        <v>252</v>
      </c>
      <c r="D17" s="24" t="s">
        <v>18</v>
      </c>
      <c r="E17" s="24" t="s">
        <v>325</v>
      </c>
      <c r="F17" s="24" t="s">
        <v>275</v>
      </c>
      <c r="G17" s="25">
        <f>rozpočet!M119/SUM(rozpočet!C119:D119)/1.2</f>
        <v>49.000000000000007</v>
      </c>
      <c r="H17" s="44">
        <f>rozpočet!I134-rozpočet!I133</f>
        <v>288</v>
      </c>
      <c r="I17" s="43">
        <f t="shared" si="4"/>
        <v>16934.400000000001</v>
      </c>
      <c r="J17" s="26">
        <f t="shared" si="5"/>
        <v>16934.400000000001</v>
      </c>
      <c r="K17" s="25">
        <f t="shared" si="6"/>
        <v>0</v>
      </c>
      <c r="L17" s="39">
        <v>1</v>
      </c>
      <c r="M17" s="25">
        <f t="shared" si="7"/>
        <v>16934.400000000001</v>
      </c>
      <c r="N17" s="27"/>
      <c r="O17" s="40"/>
      <c r="R17" s="42"/>
      <c r="T17" s="41"/>
    </row>
    <row r="18" spans="1:20" ht="27" customHeight="1" x14ac:dyDescent="0.35">
      <c r="A18" s="48">
        <v>15</v>
      </c>
      <c r="B18" s="24" t="s">
        <v>84</v>
      </c>
      <c r="C18" s="45" t="s">
        <v>252</v>
      </c>
      <c r="D18" s="24" t="s">
        <v>18</v>
      </c>
      <c r="E18" s="24" t="s">
        <v>313</v>
      </c>
      <c r="F18" s="24" t="s">
        <v>275</v>
      </c>
      <c r="G18" s="25">
        <f>rozpočet!M120/SUM(rozpočet!C120:D120)/1.2</f>
        <v>25.999999999999996</v>
      </c>
      <c r="H18" s="44">
        <f>rozpočet!I133</f>
        <v>3477</v>
      </c>
      <c r="I18" s="43">
        <f t="shared" si="4"/>
        <v>108482.4</v>
      </c>
      <c r="J18" s="26">
        <f t="shared" si="5"/>
        <v>108482.4</v>
      </c>
      <c r="K18" s="25">
        <f t="shared" si="6"/>
        <v>0</v>
      </c>
      <c r="L18" s="39">
        <v>1</v>
      </c>
      <c r="M18" s="25">
        <f t="shared" si="7"/>
        <v>108482.4</v>
      </c>
      <c r="N18" s="27"/>
      <c r="O18" s="40"/>
      <c r="R18" s="42"/>
      <c r="T18" s="41"/>
    </row>
    <row r="19" spans="1:20" ht="27" customHeight="1" x14ac:dyDescent="0.35">
      <c r="A19" s="24">
        <v>16</v>
      </c>
      <c r="B19" s="24" t="s">
        <v>84</v>
      </c>
      <c r="C19" s="45" t="s">
        <v>252</v>
      </c>
      <c r="D19" s="24" t="s">
        <v>18</v>
      </c>
      <c r="E19" s="24" t="s">
        <v>326</v>
      </c>
      <c r="F19" s="24" t="s">
        <v>275</v>
      </c>
      <c r="G19" s="25">
        <f>rozpočet!M120/SUM(rozpočet!C120:D120)/1.2</f>
        <v>25.999999999999996</v>
      </c>
      <c r="H19" s="44">
        <f>rozpočet!I134-rozpočet!I133</f>
        <v>288</v>
      </c>
      <c r="I19" s="43">
        <f t="shared" si="4"/>
        <v>8985.6</v>
      </c>
      <c r="J19" s="26">
        <f t="shared" si="5"/>
        <v>8985.6</v>
      </c>
      <c r="K19" s="25">
        <f t="shared" si="6"/>
        <v>0</v>
      </c>
      <c r="L19" s="39">
        <v>1</v>
      </c>
      <c r="M19" s="25">
        <f t="shared" si="7"/>
        <v>8985.6</v>
      </c>
      <c r="N19" s="27"/>
      <c r="O19" s="40"/>
      <c r="R19" s="42"/>
      <c r="T19" s="41"/>
    </row>
    <row r="20" spans="1:20" ht="27" customHeight="1" x14ac:dyDescent="0.35">
      <c r="A20" s="48">
        <v>17</v>
      </c>
      <c r="B20" s="24" t="s">
        <v>84</v>
      </c>
      <c r="C20" s="45" t="s">
        <v>252</v>
      </c>
      <c r="D20" s="24" t="s">
        <v>18</v>
      </c>
      <c r="E20" s="24" t="s">
        <v>314</v>
      </c>
      <c r="F20" s="24" t="s">
        <v>275</v>
      </c>
      <c r="G20" s="25">
        <f>rozpočet!M121/SUM(rozpočet!C121:D121)/1.2</f>
        <v>600</v>
      </c>
      <c r="H20" s="44">
        <f>rozpočet!I133</f>
        <v>3477</v>
      </c>
      <c r="I20" s="43">
        <f t="shared" si="4"/>
        <v>2503440</v>
      </c>
      <c r="J20" s="26">
        <f t="shared" si="5"/>
        <v>2503440</v>
      </c>
      <c r="K20" s="25">
        <f t="shared" si="6"/>
        <v>0</v>
      </c>
      <c r="L20" s="39">
        <v>1</v>
      </c>
      <c r="M20" s="25">
        <f t="shared" si="7"/>
        <v>2503440</v>
      </c>
      <c r="N20" s="27"/>
      <c r="O20" s="40"/>
      <c r="R20" s="42"/>
      <c r="T20" s="41"/>
    </row>
    <row r="21" spans="1:20" ht="27" customHeight="1" x14ac:dyDescent="0.35">
      <c r="A21" s="24">
        <v>18</v>
      </c>
      <c r="B21" s="24" t="s">
        <v>84</v>
      </c>
      <c r="C21" s="45" t="s">
        <v>252</v>
      </c>
      <c r="D21" s="24" t="s">
        <v>18</v>
      </c>
      <c r="E21" s="24" t="s">
        <v>327</v>
      </c>
      <c r="F21" s="24" t="s">
        <v>275</v>
      </c>
      <c r="G21" s="25">
        <f>rozpočet!M121/SUM(rozpočet!C121:D121)/1.2</f>
        <v>600</v>
      </c>
      <c r="H21" s="44">
        <f>rozpočet!I134-rozpočet!I133</f>
        <v>288</v>
      </c>
      <c r="I21" s="43">
        <f t="shared" si="4"/>
        <v>207360</v>
      </c>
      <c r="J21" s="26">
        <f t="shared" si="5"/>
        <v>207360</v>
      </c>
      <c r="K21" s="25">
        <f t="shared" si="6"/>
        <v>0</v>
      </c>
      <c r="L21" s="39">
        <v>1</v>
      </c>
      <c r="M21" s="25">
        <f t="shared" si="7"/>
        <v>207360</v>
      </c>
      <c r="N21" s="27"/>
      <c r="O21" s="40"/>
      <c r="R21" s="42"/>
      <c r="T21" s="41"/>
    </row>
    <row r="22" spans="1:20" ht="27" customHeight="1" x14ac:dyDescent="0.35">
      <c r="A22" s="48">
        <v>19</v>
      </c>
      <c r="B22" s="24" t="s">
        <v>84</v>
      </c>
      <c r="C22" s="45" t="s">
        <v>252</v>
      </c>
      <c r="D22" s="24" t="s">
        <v>18</v>
      </c>
      <c r="E22" s="24" t="s">
        <v>315</v>
      </c>
      <c r="F22" s="24" t="s">
        <v>275</v>
      </c>
      <c r="G22" s="25">
        <f>rozpočet!M122/SUM(rozpočet!C122:D122)/1.2</f>
        <v>32.000000000000007</v>
      </c>
      <c r="H22" s="44">
        <f>rozpočet!I133</f>
        <v>3477</v>
      </c>
      <c r="I22" s="43">
        <f t="shared" si="4"/>
        <v>133516.79999999999</v>
      </c>
      <c r="J22" s="26">
        <f t="shared" si="5"/>
        <v>133516.79999999999</v>
      </c>
      <c r="K22" s="25">
        <f t="shared" si="6"/>
        <v>0</v>
      </c>
      <c r="L22" s="39">
        <v>1</v>
      </c>
      <c r="M22" s="25">
        <f t="shared" si="7"/>
        <v>133516.79999999999</v>
      </c>
      <c r="N22" s="27"/>
      <c r="O22" s="40"/>
      <c r="R22" s="42"/>
      <c r="T22" s="41"/>
    </row>
    <row r="23" spans="1:20" ht="27" customHeight="1" x14ac:dyDescent="0.35">
      <c r="A23" s="24">
        <v>20</v>
      </c>
      <c r="B23" s="24" t="s">
        <v>84</v>
      </c>
      <c r="C23" s="45" t="s">
        <v>252</v>
      </c>
      <c r="D23" s="24" t="s">
        <v>18</v>
      </c>
      <c r="E23" s="24" t="s">
        <v>328</v>
      </c>
      <c r="F23" s="24" t="s">
        <v>275</v>
      </c>
      <c r="G23" s="25">
        <f>rozpočet!M122/SUM(rozpočet!C122:D122)/1.2</f>
        <v>32.000000000000007</v>
      </c>
      <c r="H23" s="44">
        <f>rozpočet!I134-rozpočet!I133</f>
        <v>288</v>
      </c>
      <c r="I23" s="43">
        <f t="shared" si="4"/>
        <v>11059.2</v>
      </c>
      <c r="J23" s="26">
        <f t="shared" si="5"/>
        <v>11059.2</v>
      </c>
      <c r="K23" s="25">
        <f t="shared" si="6"/>
        <v>0</v>
      </c>
      <c r="L23" s="39">
        <v>1</v>
      </c>
      <c r="M23" s="25">
        <f t="shared" si="7"/>
        <v>11059.2</v>
      </c>
      <c r="N23" s="27"/>
      <c r="O23" s="40"/>
      <c r="R23" s="42"/>
      <c r="T23" s="41"/>
    </row>
    <row r="24" spans="1:20" ht="27" customHeight="1" x14ac:dyDescent="0.35">
      <c r="A24" s="24">
        <v>21</v>
      </c>
      <c r="B24" s="24" t="s">
        <v>84</v>
      </c>
      <c r="C24" s="45" t="s">
        <v>252</v>
      </c>
      <c r="D24" s="24" t="s">
        <v>18</v>
      </c>
      <c r="E24" s="45" t="s">
        <v>316</v>
      </c>
      <c r="F24" s="24" t="s">
        <v>275</v>
      </c>
      <c r="G24" s="25">
        <f>rozpočet!M123/SUM(rozpočet!C123:D123)/1.2</f>
        <v>44.64452113891285</v>
      </c>
      <c r="H24" s="44">
        <f>rozpočet!I133</f>
        <v>3477</v>
      </c>
      <c r="I24" s="43">
        <f t="shared" si="4"/>
        <v>186274.8</v>
      </c>
      <c r="J24" s="26">
        <f t="shared" si="5"/>
        <v>186274.8</v>
      </c>
      <c r="K24" s="25">
        <f t="shared" si="6"/>
        <v>0</v>
      </c>
      <c r="L24" s="39">
        <v>1</v>
      </c>
      <c r="M24" s="25">
        <f t="shared" si="7"/>
        <v>186274.8</v>
      </c>
      <c r="N24" s="27"/>
      <c r="O24" s="40"/>
      <c r="R24" s="42"/>
      <c r="T24" s="41"/>
    </row>
    <row r="25" spans="1:20" ht="27" customHeight="1" x14ac:dyDescent="0.35">
      <c r="A25" s="24">
        <v>22</v>
      </c>
      <c r="B25" s="24" t="s">
        <v>84</v>
      </c>
      <c r="C25" s="45" t="s">
        <v>252</v>
      </c>
      <c r="D25" s="24" t="s">
        <v>18</v>
      </c>
      <c r="E25" s="45" t="s">
        <v>329</v>
      </c>
      <c r="F25" s="24" t="s">
        <v>275</v>
      </c>
      <c r="G25" s="25">
        <f>rozpočet!M123/SUM(rozpočet!C123:D123)/1.2</f>
        <v>44.64452113891285</v>
      </c>
      <c r="H25" s="44">
        <f>rozpočet!I134-rozpočet!I133</f>
        <v>288</v>
      </c>
      <c r="I25" s="43">
        <f t="shared" si="4"/>
        <v>15429.15</v>
      </c>
      <c r="J25" s="26">
        <f t="shared" si="5"/>
        <v>15429.15</v>
      </c>
      <c r="K25" s="25">
        <f t="shared" si="6"/>
        <v>0</v>
      </c>
      <c r="L25" s="39">
        <v>1</v>
      </c>
      <c r="M25" s="25">
        <f t="shared" si="7"/>
        <v>15429.15</v>
      </c>
      <c r="N25" s="27"/>
      <c r="O25" s="40"/>
      <c r="R25" s="42"/>
      <c r="T25" s="41"/>
    </row>
    <row r="26" spans="1:20" ht="27" customHeight="1" x14ac:dyDescent="0.35">
      <c r="A26" s="24">
        <v>23</v>
      </c>
      <c r="B26" s="24" t="s">
        <v>84</v>
      </c>
      <c r="C26" s="45" t="s">
        <v>252</v>
      </c>
      <c r="D26" s="24" t="s">
        <v>18</v>
      </c>
      <c r="E26" s="24" t="s">
        <v>317</v>
      </c>
      <c r="F26" s="24" t="s">
        <v>275</v>
      </c>
      <c r="G26" s="25">
        <f>rozpočet!M124/SUM(rozpočet!C124:D124)/1.2</f>
        <v>15</v>
      </c>
      <c r="H26" s="44">
        <f>rozpočet!I133</f>
        <v>3477</v>
      </c>
      <c r="I26" s="43">
        <f t="shared" si="4"/>
        <v>62586</v>
      </c>
      <c r="J26" s="26">
        <f t="shared" si="5"/>
        <v>62586</v>
      </c>
      <c r="K26" s="25">
        <f t="shared" si="6"/>
        <v>0</v>
      </c>
      <c r="L26" s="39">
        <v>1</v>
      </c>
      <c r="M26" s="25">
        <f t="shared" si="7"/>
        <v>62586</v>
      </c>
      <c r="N26" s="27"/>
      <c r="O26" s="40"/>
      <c r="R26" s="42"/>
      <c r="T26" s="41"/>
    </row>
    <row r="27" spans="1:20" ht="27" customHeight="1" x14ac:dyDescent="0.35">
      <c r="A27" s="24">
        <v>24</v>
      </c>
      <c r="B27" s="24" t="s">
        <v>84</v>
      </c>
      <c r="C27" s="45" t="s">
        <v>252</v>
      </c>
      <c r="D27" s="24" t="s">
        <v>18</v>
      </c>
      <c r="E27" s="24" t="s">
        <v>330</v>
      </c>
      <c r="F27" s="24" t="s">
        <v>275</v>
      </c>
      <c r="G27" s="25">
        <f>rozpočet!M124/SUM(rozpočet!C124:D124)/1.2</f>
        <v>15</v>
      </c>
      <c r="H27" s="44">
        <f>rozpočet!I134-rozpočet!I133</f>
        <v>288</v>
      </c>
      <c r="I27" s="43">
        <f t="shared" si="4"/>
        <v>5184</v>
      </c>
      <c r="J27" s="26">
        <f t="shared" si="5"/>
        <v>5184</v>
      </c>
      <c r="K27" s="25">
        <f t="shared" si="6"/>
        <v>0</v>
      </c>
      <c r="L27" s="39">
        <v>1</v>
      </c>
      <c r="M27" s="25">
        <f t="shared" si="7"/>
        <v>5184</v>
      </c>
      <c r="N27" s="27"/>
      <c r="O27" s="40"/>
      <c r="R27" s="42"/>
      <c r="T27" s="41"/>
    </row>
    <row r="28" spans="1:20" ht="27" customHeight="1" x14ac:dyDescent="0.35">
      <c r="A28" s="24">
        <v>25</v>
      </c>
      <c r="B28" s="24" t="s">
        <v>84</v>
      </c>
      <c r="C28" s="45" t="s">
        <v>252</v>
      </c>
      <c r="D28" s="24" t="s">
        <v>18</v>
      </c>
      <c r="E28" s="24" t="s">
        <v>318</v>
      </c>
      <c r="F28" s="24" t="s">
        <v>275</v>
      </c>
      <c r="G28" s="25">
        <f>rozpočet!M125/SUM(rozpočet!C125:D125)/1.2</f>
        <v>915</v>
      </c>
      <c r="H28" s="44">
        <f>rozpočet!I133</f>
        <v>3477</v>
      </c>
      <c r="I28" s="43">
        <f t="shared" si="4"/>
        <v>3817746</v>
      </c>
      <c r="J28" s="26">
        <f t="shared" si="5"/>
        <v>3817746</v>
      </c>
      <c r="K28" s="25">
        <f t="shared" si="6"/>
        <v>0</v>
      </c>
      <c r="L28" s="39">
        <v>1</v>
      </c>
      <c r="M28" s="25">
        <f t="shared" si="7"/>
        <v>3817746</v>
      </c>
      <c r="N28" s="27"/>
      <c r="O28" s="40"/>
      <c r="R28" s="42"/>
      <c r="T28" s="41"/>
    </row>
    <row r="29" spans="1:20" ht="27" customHeight="1" x14ac:dyDescent="0.35">
      <c r="A29" s="24">
        <v>26</v>
      </c>
      <c r="B29" s="24" t="s">
        <v>84</v>
      </c>
      <c r="C29" s="45" t="s">
        <v>252</v>
      </c>
      <c r="D29" s="24" t="s">
        <v>18</v>
      </c>
      <c r="E29" s="24" t="s">
        <v>331</v>
      </c>
      <c r="F29" s="24" t="s">
        <v>275</v>
      </c>
      <c r="G29" s="25">
        <f>rozpočet!M125/SUM(rozpočet!C125:D125)/1.2</f>
        <v>915</v>
      </c>
      <c r="H29" s="44">
        <f>rozpočet!I134-rozpočet!I133</f>
        <v>288</v>
      </c>
      <c r="I29" s="43">
        <f t="shared" si="4"/>
        <v>316224</v>
      </c>
      <c r="J29" s="26">
        <f t="shared" si="5"/>
        <v>316224</v>
      </c>
      <c r="K29" s="25">
        <f t="shared" si="6"/>
        <v>0</v>
      </c>
      <c r="L29" s="39">
        <v>1</v>
      </c>
      <c r="M29" s="25">
        <f t="shared" si="7"/>
        <v>316224</v>
      </c>
      <c r="N29" s="27"/>
      <c r="O29" s="40"/>
      <c r="R29" s="42"/>
      <c r="T29" s="41"/>
    </row>
    <row r="30" spans="1:20" x14ac:dyDescent="0.35">
      <c r="A30" s="24">
        <v>27</v>
      </c>
      <c r="B30" s="24" t="s">
        <v>84</v>
      </c>
      <c r="C30" s="45" t="s">
        <v>253</v>
      </c>
      <c r="D30" s="24" t="s">
        <v>254</v>
      </c>
      <c r="E30" s="24" t="s">
        <v>319</v>
      </c>
      <c r="F30" s="24" t="s">
        <v>275</v>
      </c>
      <c r="G30" s="25">
        <f>rozpočet!M126/SUM(rozpočet!C126:D126)/1.2</f>
        <v>4560</v>
      </c>
      <c r="H30" s="44">
        <f>rozpočet!I133</f>
        <v>3477</v>
      </c>
      <c r="I30" s="43">
        <f t="shared" si="4"/>
        <v>19026144</v>
      </c>
      <c r="J30" s="26">
        <f t="shared" si="5"/>
        <v>19026144</v>
      </c>
      <c r="K30" s="25">
        <f t="shared" si="6"/>
        <v>0</v>
      </c>
      <c r="L30" s="39">
        <v>1</v>
      </c>
      <c r="M30" s="25">
        <f t="shared" si="7"/>
        <v>19026144</v>
      </c>
      <c r="N30" s="27"/>
      <c r="O30" s="40"/>
      <c r="R30" s="42"/>
      <c r="T30" s="41"/>
    </row>
    <row r="31" spans="1:20" x14ac:dyDescent="0.35">
      <c r="A31" s="24">
        <v>28</v>
      </c>
      <c r="B31" s="24" t="s">
        <v>84</v>
      </c>
      <c r="C31" s="45" t="s">
        <v>253</v>
      </c>
      <c r="D31" s="24" t="s">
        <v>254</v>
      </c>
      <c r="E31" s="24" t="s">
        <v>332</v>
      </c>
      <c r="F31" s="24" t="s">
        <v>275</v>
      </c>
      <c r="G31" s="25">
        <f>rozpočet!M126/SUM(rozpočet!C126:D126)/1.2</f>
        <v>4560</v>
      </c>
      <c r="H31" s="44">
        <f>rozpočet!I134-rozpočet!I133</f>
        <v>288</v>
      </c>
      <c r="I31" s="43">
        <f t="shared" si="4"/>
        <v>1575936</v>
      </c>
      <c r="J31" s="26">
        <f t="shared" si="5"/>
        <v>1575936</v>
      </c>
      <c r="K31" s="25">
        <f t="shared" si="6"/>
        <v>0</v>
      </c>
      <c r="L31" s="39">
        <v>1</v>
      </c>
      <c r="M31" s="25">
        <f t="shared" si="7"/>
        <v>1575936</v>
      </c>
      <c r="N31" s="27"/>
      <c r="O31" s="40"/>
      <c r="R31" s="42"/>
      <c r="T31" s="41"/>
    </row>
    <row r="32" spans="1:20" x14ac:dyDescent="0.35">
      <c r="A32" s="24">
        <v>29</v>
      </c>
      <c r="B32" s="24" t="s">
        <v>84</v>
      </c>
      <c r="C32" s="45" t="s">
        <v>253</v>
      </c>
      <c r="D32" s="24" t="s">
        <v>254</v>
      </c>
      <c r="E32" s="45" t="s">
        <v>320</v>
      </c>
      <c r="F32" s="24" t="s">
        <v>275</v>
      </c>
      <c r="G32" s="25">
        <f>rozpočet!M127/SUM(rozpočet!C127:D127)/1.2</f>
        <v>7200</v>
      </c>
      <c r="H32" s="44">
        <f>rozpočet!I133</f>
        <v>3477</v>
      </c>
      <c r="I32" s="43">
        <f t="shared" si="4"/>
        <v>30041280</v>
      </c>
      <c r="J32" s="26">
        <f t="shared" si="5"/>
        <v>30041280</v>
      </c>
      <c r="K32" s="25">
        <f t="shared" si="6"/>
        <v>0</v>
      </c>
      <c r="L32" s="39">
        <v>1</v>
      </c>
      <c r="M32" s="25">
        <f t="shared" si="7"/>
        <v>30041280</v>
      </c>
      <c r="N32" s="27"/>
      <c r="O32" s="40"/>
      <c r="R32" s="42"/>
      <c r="T32" s="41"/>
    </row>
    <row r="33" spans="1:20" ht="29" x14ac:dyDescent="0.35">
      <c r="A33" s="24">
        <v>30</v>
      </c>
      <c r="B33" s="24" t="s">
        <v>84</v>
      </c>
      <c r="C33" s="45" t="s">
        <v>253</v>
      </c>
      <c r="D33" s="24" t="s">
        <v>254</v>
      </c>
      <c r="E33" s="45" t="s">
        <v>333</v>
      </c>
      <c r="F33" s="24" t="s">
        <v>275</v>
      </c>
      <c r="G33" s="25">
        <f>rozpočet!M127/SUM(rozpočet!C127:D127)/1.2</f>
        <v>7200</v>
      </c>
      <c r="H33" s="44">
        <f>rozpočet!I134-rozpočet!I133</f>
        <v>288</v>
      </c>
      <c r="I33" s="43">
        <f t="shared" si="4"/>
        <v>2488320</v>
      </c>
      <c r="J33" s="26">
        <f t="shared" si="5"/>
        <v>2488320</v>
      </c>
      <c r="K33" s="25">
        <f t="shared" si="6"/>
        <v>0</v>
      </c>
      <c r="L33" s="39">
        <v>1</v>
      </c>
      <c r="M33" s="25">
        <f t="shared" si="7"/>
        <v>2488320</v>
      </c>
      <c r="N33" s="27"/>
      <c r="O33" s="40"/>
      <c r="R33" s="42"/>
      <c r="T33" s="41"/>
    </row>
  </sheetData>
  <autoFilter ref="A3:O33" xr:uid="{2719CA37-CDD6-4502-88DD-CC39BF86ED3F}"/>
  <mergeCells count="2">
    <mergeCell ref="B1:H1"/>
    <mergeCell ref="B2:H2"/>
  </mergeCells>
  <phoneticPr fontId="6" type="noConversion"/>
  <conditionalFormatting sqref="L4:L33">
    <cfRule type="cellIs" dxfId="1" priority="7" stopIfTrue="1" operator="between">
      <formula>0.4</formula>
      <formula>0.5</formula>
    </cfRule>
    <cfRule type="cellIs" dxfId="0" priority="8" stopIfTrue="1" operator="greaterThan">
      <formula>0.5</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B6F5-92A6-4254-975D-8033B18883DA}">
  <dimension ref="A1:M134"/>
  <sheetViews>
    <sheetView topLeftCell="A101" zoomScaleNormal="100" workbookViewId="0">
      <selection activeCell="J105" sqref="J105"/>
    </sheetView>
  </sheetViews>
  <sheetFormatPr defaultColWidth="29.7265625" defaultRowHeight="14.5" x14ac:dyDescent="0.35"/>
  <cols>
    <col min="1" max="1" width="7.54296875" customWidth="1"/>
    <col min="2" max="2" width="29.54296875" customWidth="1"/>
    <col min="3" max="3" width="15.453125" customWidth="1"/>
    <col min="4" max="4" width="15" customWidth="1"/>
    <col min="5" max="5" width="12.7265625" customWidth="1"/>
    <col min="6" max="6" width="8.26953125" customWidth="1"/>
    <col min="7" max="7" width="12.26953125" customWidth="1"/>
    <col min="8" max="9" width="20.81640625" customWidth="1"/>
    <col min="10" max="10" width="17.54296875" customWidth="1"/>
    <col min="11" max="11" width="19.81640625" customWidth="1"/>
    <col min="12" max="12" width="17.54296875" customWidth="1"/>
    <col min="13" max="13" width="17.81640625" customWidth="1"/>
  </cols>
  <sheetData>
    <row r="1" spans="1:13" s="46" customFormat="1" ht="29" x14ac:dyDescent="0.35">
      <c r="A1" s="46" t="s">
        <v>276</v>
      </c>
      <c r="B1" s="46" t="s">
        <v>255</v>
      </c>
      <c r="C1" s="46" t="s">
        <v>256</v>
      </c>
      <c r="D1" s="46" t="s">
        <v>257</v>
      </c>
      <c r="E1" s="46" t="s">
        <v>277</v>
      </c>
      <c r="F1" s="46" t="s">
        <v>74</v>
      </c>
      <c r="G1" s="46" t="s">
        <v>278</v>
      </c>
      <c r="H1" s="46" t="s">
        <v>279</v>
      </c>
      <c r="I1" s="46" t="s">
        <v>280</v>
      </c>
      <c r="J1" s="46" t="s">
        <v>281</v>
      </c>
      <c r="K1" s="46" t="s">
        <v>282</v>
      </c>
      <c r="L1" s="46" t="s">
        <v>283</v>
      </c>
      <c r="M1" s="46" t="s">
        <v>284</v>
      </c>
    </row>
    <row r="2" spans="1:13" x14ac:dyDescent="0.35">
      <c r="A2" t="s">
        <v>285</v>
      </c>
      <c r="B2" t="s">
        <v>258</v>
      </c>
    </row>
    <row r="3" spans="1:13" x14ac:dyDescent="0.35">
      <c r="B3" t="s">
        <v>259</v>
      </c>
      <c r="C3">
        <v>127</v>
      </c>
      <c r="D3">
        <v>68</v>
      </c>
      <c r="E3">
        <v>1</v>
      </c>
      <c r="F3" t="s">
        <v>286</v>
      </c>
      <c r="G3">
        <f>(C3+D3)*E3</f>
        <v>195</v>
      </c>
      <c r="H3">
        <v>380</v>
      </c>
      <c r="I3">
        <f>H3*1.2</f>
        <v>456</v>
      </c>
      <c r="J3">
        <f>C3*E3*H3</f>
        <v>48260</v>
      </c>
      <c r="K3">
        <f>D3*E3*H3</f>
        <v>25840</v>
      </c>
      <c r="L3">
        <f>SUM(J3:K3)</f>
        <v>74100</v>
      </c>
      <c r="M3">
        <f>L3*1.2</f>
        <v>88920</v>
      </c>
    </row>
    <row r="4" spans="1:13" x14ac:dyDescent="0.35">
      <c r="B4" t="s">
        <v>260</v>
      </c>
      <c r="C4">
        <v>127</v>
      </c>
      <c r="D4">
        <v>68</v>
      </c>
      <c r="E4">
        <v>8</v>
      </c>
      <c r="F4" t="s">
        <v>286</v>
      </c>
      <c r="G4">
        <f t="shared" ref="G4:G18" si="0">(C4+D4)*E4</f>
        <v>1560</v>
      </c>
      <c r="H4">
        <v>190</v>
      </c>
      <c r="I4">
        <f t="shared" ref="I4:I67" si="1">H4*1.2</f>
        <v>228</v>
      </c>
      <c r="J4">
        <f t="shared" ref="J4:J18" si="2">C4*E4*H4</f>
        <v>193040</v>
      </c>
      <c r="K4">
        <f t="shared" ref="K4:K18" si="3">D4*E4*H4</f>
        <v>103360</v>
      </c>
      <c r="L4">
        <f t="shared" ref="L4:L18" si="4">SUM(J4:K4)</f>
        <v>296400</v>
      </c>
      <c r="M4">
        <f t="shared" ref="M4:M36" si="5">L4*1.2</f>
        <v>355680</v>
      </c>
    </row>
    <row r="5" spans="1:13" x14ac:dyDescent="0.35">
      <c r="B5" t="s">
        <v>261</v>
      </c>
      <c r="C5">
        <v>127</v>
      </c>
      <c r="D5">
        <v>68</v>
      </c>
      <c r="E5">
        <v>3</v>
      </c>
      <c r="F5" t="s">
        <v>286</v>
      </c>
      <c r="G5">
        <f t="shared" si="0"/>
        <v>585</v>
      </c>
      <c r="H5">
        <v>190</v>
      </c>
      <c r="I5">
        <f t="shared" si="1"/>
        <v>228</v>
      </c>
      <c r="J5">
        <f t="shared" si="2"/>
        <v>72390</v>
      </c>
      <c r="K5">
        <f t="shared" si="3"/>
        <v>38760</v>
      </c>
      <c r="L5">
        <f t="shared" si="4"/>
        <v>111150</v>
      </c>
      <c r="M5">
        <f t="shared" si="5"/>
        <v>133380</v>
      </c>
    </row>
    <row r="6" spans="1:13" x14ac:dyDescent="0.35">
      <c r="B6" t="s">
        <v>262</v>
      </c>
      <c r="C6">
        <v>127</v>
      </c>
      <c r="D6">
        <v>68</v>
      </c>
      <c r="E6">
        <v>1</v>
      </c>
      <c r="F6" t="s">
        <v>286</v>
      </c>
      <c r="G6">
        <f t="shared" si="0"/>
        <v>195</v>
      </c>
      <c r="H6">
        <v>270</v>
      </c>
      <c r="I6">
        <f t="shared" si="1"/>
        <v>324</v>
      </c>
      <c r="J6">
        <f t="shared" si="2"/>
        <v>34290</v>
      </c>
      <c r="K6">
        <f t="shared" si="3"/>
        <v>18360</v>
      </c>
      <c r="L6">
        <f t="shared" si="4"/>
        <v>52650</v>
      </c>
      <c r="M6">
        <f t="shared" si="5"/>
        <v>63180</v>
      </c>
    </row>
    <row r="7" spans="1:13" x14ac:dyDescent="0.35">
      <c r="B7" t="s">
        <v>263</v>
      </c>
      <c r="C7">
        <v>127</v>
      </c>
      <c r="D7">
        <v>68</v>
      </c>
      <c r="E7">
        <v>1</v>
      </c>
      <c r="F7" t="s">
        <v>286</v>
      </c>
      <c r="G7">
        <f t="shared" si="0"/>
        <v>195</v>
      </c>
      <c r="H7">
        <v>440</v>
      </c>
      <c r="I7">
        <f t="shared" si="1"/>
        <v>528</v>
      </c>
      <c r="J7">
        <f t="shared" si="2"/>
        <v>55880</v>
      </c>
      <c r="K7">
        <f t="shared" si="3"/>
        <v>29920</v>
      </c>
      <c r="L7">
        <f t="shared" si="4"/>
        <v>85800</v>
      </c>
      <c r="M7">
        <f t="shared" si="5"/>
        <v>102960</v>
      </c>
    </row>
    <row r="8" spans="1:13" x14ac:dyDescent="0.35">
      <c r="B8" t="s">
        <v>264</v>
      </c>
    </row>
    <row r="9" spans="1:13" x14ac:dyDescent="0.35">
      <c r="B9" t="s">
        <v>265</v>
      </c>
      <c r="C9">
        <v>127</v>
      </c>
      <c r="D9">
        <v>68</v>
      </c>
      <c r="E9">
        <v>1</v>
      </c>
      <c r="F9" t="s">
        <v>286</v>
      </c>
      <c r="G9">
        <f t="shared" si="0"/>
        <v>195</v>
      </c>
      <c r="H9">
        <v>220</v>
      </c>
      <c r="I9">
        <f t="shared" si="1"/>
        <v>264</v>
      </c>
      <c r="J9">
        <f t="shared" si="2"/>
        <v>27940</v>
      </c>
      <c r="K9">
        <f t="shared" si="3"/>
        <v>14960</v>
      </c>
      <c r="L9">
        <f t="shared" si="4"/>
        <v>42900</v>
      </c>
      <c r="M9">
        <f t="shared" si="5"/>
        <v>51480</v>
      </c>
    </row>
    <row r="10" spans="1:13" x14ac:dyDescent="0.35">
      <c r="B10" t="s">
        <v>266</v>
      </c>
      <c r="C10">
        <v>127</v>
      </c>
      <c r="D10">
        <v>68</v>
      </c>
      <c r="E10">
        <v>1</v>
      </c>
      <c r="F10" t="s">
        <v>286</v>
      </c>
      <c r="G10">
        <f t="shared" si="0"/>
        <v>195</v>
      </c>
      <c r="H10">
        <v>49</v>
      </c>
      <c r="I10">
        <f t="shared" si="1"/>
        <v>58.8</v>
      </c>
      <c r="J10">
        <f t="shared" si="2"/>
        <v>6223</v>
      </c>
      <c r="K10">
        <f t="shared" si="3"/>
        <v>3332</v>
      </c>
      <c r="L10">
        <f t="shared" si="4"/>
        <v>9555</v>
      </c>
      <c r="M10">
        <f t="shared" si="5"/>
        <v>11466</v>
      </c>
    </row>
    <row r="11" spans="1:13" x14ac:dyDescent="0.35">
      <c r="B11" t="s">
        <v>267</v>
      </c>
      <c r="C11">
        <v>127</v>
      </c>
      <c r="D11">
        <v>68</v>
      </c>
      <c r="E11">
        <v>1</v>
      </c>
      <c r="F11" t="s">
        <v>286</v>
      </c>
      <c r="G11">
        <f t="shared" si="0"/>
        <v>195</v>
      </c>
      <c r="H11">
        <v>26</v>
      </c>
      <c r="I11">
        <f t="shared" si="1"/>
        <v>31.2</v>
      </c>
      <c r="J11">
        <f t="shared" si="2"/>
        <v>3302</v>
      </c>
      <c r="K11">
        <f t="shared" si="3"/>
        <v>1768</v>
      </c>
      <c r="L11">
        <f t="shared" si="4"/>
        <v>5070</v>
      </c>
      <c r="M11">
        <f t="shared" si="5"/>
        <v>6084</v>
      </c>
    </row>
    <row r="12" spans="1:13" x14ac:dyDescent="0.35">
      <c r="B12" t="s">
        <v>268</v>
      </c>
      <c r="C12">
        <v>127</v>
      </c>
      <c r="D12">
        <v>68</v>
      </c>
      <c r="E12">
        <v>1</v>
      </c>
      <c r="F12" t="s">
        <v>286</v>
      </c>
      <c r="G12">
        <f t="shared" si="0"/>
        <v>195</v>
      </c>
      <c r="H12">
        <v>600</v>
      </c>
      <c r="I12">
        <f t="shared" si="1"/>
        <v>720</v>
      </c>
      <c r="J12">
        <f t="shared" si="2"/>
        <v>76200</v>
      </c>
      <c r="K12">
        <f t="shared" si="3"/>
        <v>40800</v>
      </c>
      <c r="L12">
        <f t="shared" si="4"/>
        <v>117000</v>
      </c>
      <c r="M12">
        <f t="shared" si="5"/>
        <v>140400</v>
      </c>
    </row>
    <row r="13" spans="1:13" x14ac:dyDescent="0.35">
      <c r="B13" t="s">
        <v>269</v>
      </c>
      <c r="C13">
        <v>127</v>
      </c>
      <c r="D13">
        <v>68</v>
      </c>
      <c r="E13">
        <v>16</v>
      </c>
      <c r="F13" t="s">
        <v>286</v>
      </c>
      <c r="G13">
        <f t="shared" si="0"/>
        <v>3120</v>
      </c>
      <c r="H13">
        <v>2</v>
      </c>
      <c r="I13">
        <f t="shared" si="1"/>
        <v>2.4</v>
      </c>
      <c r="J13">
        <f t="shared" si="2"/>
        <v>4064</v>
      </c>
      <c r="K13">
        <f t="shared" si="3"/>
        <v>2176</v>
      </c>
      <c r="L13">
        <f t="shared" si="4"/>
        <v>6240</v>
      </c>
      <c r="M13">
        <f t="shared" si="5"/>
        <v>7488</v>
      </c>
    </row>
    <row r="14" spans="1:13" x14ac:dyDescent="0.35">
      <c r="B14" t="s">
        <v>270</v>
      </c>
      <c r="C14">
        <v>127</v>
      </c>
      <c r="D14">
        <v>68</v>
      </c>
      <c r="E14">
        <v>1</v>
      </c>
      <c r="F14" t="s">
        <v>286</v>
      </c>
      <c r="G14">
        <f t="shared" si="0"/>
        <v>195</v>
      </c>
      <c r="H14">
        <v>5</v>
      </c>
      <c r="I14">
        <f t="shared" si="1"/>
        <v>6</v>
      </c>
      <c r="J14">
        <f t="shared" si="2"/>
        <v>635</v>
      </c>
      <c r="K14">
        <f t="shared" si="3"/>
        <v>340</v>
      </c>
      <c r="L14">
        <f t="shared" si="4"/>
        <v>975</v>
      </c>
      <c r="M14">
        <f t="shared" si="5"/>
        <v>1170</v>
      </c>
    </row>
    <row r="15" spans="1:13" x14ac:dyDescent="0.35">
      <c r="B15" t="s">
        <v>271</v>
      </c>
      <c r="C15">
        <v>127</v>
      </c>
      <c r="D15">
        <v>68</v>
      </c>
      <c r="E15">
        <v>3</v>
      </c>
      <c r="F15" t="s">
        <v>286</v>
      </c>
      <c r="G15">
        <f t="shared" si="0"/>
        <v>585</v>
      </c>
      <c r="H15">
        <v>5</v>
      </c>
      <c r="I15">
        <f t="shared" si="1"/>
        <v>6</v>
      </c>
      <c r="J15">
        <f t="shared" si="2"/>
        <v>1905</v>
      </c>
      <c r="K15">
        <f t="shared" si="3"/>
        <v>1020</v>
      </c>
      <c r="L15">
        <f t="shared" si="4"/>
        <v>2925</v>
      </c>
      <c r="M15">
        <f t="shared" si="5"/>
        <v>3510</v>
      </c>
    </row>
    <row r="16" spans="1:13" x14ac:dyDescent="0.35">
      <c r="B16" t="s">
        <v>272</v>
      </c>
      <c r="C16">
        <v>127</v>
      </c>
      <c r="D16">
        <v>68</v>
      </c>
      <c r="E16">
        <v>915</v>
      </c>
      <c r="F16" t="s">
        <v>287</v>
      </c>
      <c r="G16">
        <f t="shared" si="0"/>
        <v>178425</v>
      </c>
      <c r="H16">
        <v>1</v>
      </c>
      <c r="I16">
        <f t="shared" si="1"/>
        <v>1.2</v>
      </c>
      <c r="J16">
        <f t="shared" si="2"/>
        <v>116205</v>
      </c>
      <c r="K16">
        <f t="shared" si="3"/>
        <v>62220</v>
      </c>
      <c r="L16">
        <f t="shared" si="4"/>
        <v>178425</v>
      </c>
      <c r="M16">
        <f t="shared" si="5"/>
        <v>214110</v>
      </c>
    </row>
    <row r="17" spans="1:13" x14ac:dyDescent="0.35">
      <c r="B17" t="s">
        <v>273</v>
      </c>
      <c r="C17">
        <v>127</v>
      </c>
      <c r="D17">
        <v>68</v>
      </c>
      <c r="E17">
        <v>8</v>
      </c>
      <c r="F17" t="s">
        <v>288</v>
      </c>
      <c r="G17">
        <f t="shared" si="0"/>
        <v>1560</v>
      </c>
      <c r="H17">
        <v>570</v>
      </c>
      <c r="I17">
        <f t="shared" si="1"/>
        <v>684</v>
      </c>
      <c r="J17">
        <f t="shared" si="2"/>
        <v>579120</v>
      </c>
      <c r="K17">
        <f t="shared" si="3"/>
        <v>310080</v>
      </c>
      <c r="L17">
        <f t="shared" si="4"/>
        <v>889200</v>
      </c>
      <c r="M17">
        <f t="shared" si="5"/>
        <v>1067040</v>
      </c>
    </row>
    <row r="18" spans="1:13" x14ac:dyDescent="0.35">
      <c r="B18" t="s">
        <v>274</v>
      </c>
      <c r="C18">
        <v>127</v>
      </c>
      <c r="D18">
        <v>68</v>
      </c>
      <c r="E18">
        <v>10</v>
      </c>
      <c r="F18" t="s">
        <v>288</v>
      </c>
      <c r="G18">
        <f t="shared" si="0"/>
        <v>1950</v>
      </c>
      <c r="H18">
        <v>720</v>
      </c>
      <c r="I18">
        <f t="shared" si="1"/>
        <v>864</v>
      </c>
      <c r="J18">
        <f t="shared" si="2"/>
        <v>914400</v>
      </c>
      <c r="K18">
        <f t="shared" si="3"/>
        <v>489600</v>
      </c>
      <c r="L18">
        <f t="shared" si="4"/>
        <v>1404000</v>
      </c>
      <c r="M18">
        <f t="shared" si="5"/>
        <v>1684800</v>
      </c>
    </row>
    <row r="19" spans="1:13" x14ac:dyDescent="0.35">
      <c r="L19" t="s">
        <v>289</v>
      </c>
      <c r="M19">
        <f>SUM(M3:M18)</f>
        <v>3931668</v>
      </c>
    </row>
    <row r="20" spans="1:13" x14ac:dyDescent="0.35">
      <c r="A20" t="s">
        <v>290</v>
      </c>
      <c r="B20" t="s">
        <v>258</v>
      </c>
    </row>
    <row r="21" spans="1:13" x14ac:dyDescent="0.35">
      <c r="B21" t="s">
        <v>259</v>
      </c>
      <c r="C21">
        <v>243</v>
      </c>
      <c r="D21">
        <v>143</v>
      </c>
      <c r="E21">
        <v>1</v>
      </c>
      <c r="F21" t="s">
        <v>286</v>
      </c>
      <c r="G21">
        <f t="shared" ref="G21:G36" si="6">(C21+D21)*E21</f>
        <v>386</v>
      </c>
      <c r="H21">
        <v>380</v>
      </c>
      <c r="I21">
        <f t="shared" si="1"/>
        <v>456</v>
      </c>
      <c r="J21">
        <f t="shared" ref="J21:J36" si="7">C21*E21*H21</f>
        <v>92340</v>
      </c>
      <c r="K21">
        <f t="shared" ref="K21:K25" si="8">D21*E21*H21</f>
        <v>54340</v>
      </c>
      <c r="L21">
        <f t="shared" ref="L21:L25" si="9">SUM(J21:K21)</f>
        <v>146680</v>
      </c>
      <c r="M21">
        <f t="shared" si="5"/>
        <v>176016</v>
      </c>
    </row>
    <row r="22" spans="1:13" x14ac:dyDescent="0.35">
      <c r="B22" t="s">
        <v>260</v>
      </c>
      <c r="C22">
        <v>243</v>
      </c>
      <c r="D22">
        <v>143</v>
      </c>
      <c r="E22">
        <v>8</v>
      </c>
      <c r="F22" t="s">
        <v>286</v>
      </c>
      <c r="G22">
        <f t="shared" si="6"/>
        <v>3088</v>
      </c>
      <c r="H22">
        <v>190</v>
      </c>
      <c r="I22">
        <f t="shared" si="1"/>
        <v>228</v>
      </c>
      <c r="J22">
        <f t="shared" si="7"/>
        <v>369360</v>
      </c>
      <c r="K22">
        <f t="shared" si="8"/>
        <v>217360</v>
      </c>
      <c r="L22">
        <f t="shared" si="9"/>
        <v>586720</v>
      </c>
      <c r="M22">
        <f t="shared" si="5"/>
        <v>704064</v>
      </c>
    </row>
    <row r="23" spans="1:13" x14ac:dyDescent="0.35">
      <c r="B23" t="s">
        <v>261</v>
      </c>
      <c r="C23">
        <v>243</v>
      </c>
      <c r="D23">
        <v>143</v>
      </c>
      <c r="E23">
        <v>3</v>
      </c>
      <c r="F23" t="s">
        <v>286</v>
      </c>
      <c r="G23">
        <f t="shared" si="6"/>
        <v>1158</v>
      </c>
      <c r="H23">
        <v>190</v>
      </c>
      <c r="I23">
        <f t="shared" si="1"/>
        <v>228</v>
      </c>
      <c r="J23">
        <f t="shared" si="7"/>
        <v>138510</v>
      </c>
      <c r="K23">
        <f t="shared" si="8"/>
        <v>81510</v>
      </c>
      <c r="L23">
        <f t="shared" si="9"/>
        <v>220020</v>
      </c>
      <c r="M23">
        <f t="shared" si="5"/>
        <v>264024</v>
      </c>
    </row>
    <row r="24" spans="1:13" x14ac:dyDescent="0.35">
      <c r="B24" t="s">
        <v>262</v>
      </c>
      <c r="C24">
        <v>243</v>
      </c>
      <c r="D24">
        <v>143</v>
      </c>
      <c r="E24">
        <v>1</v>
      </c>
      <c r="F24" t="s">
        <v>286</v>
      </c>
      <c r="G24">
        <f t="shared" si="6"/>
        <v>386</v>
      </c>
      <c r="H24">
        <v>270</v>
      </c>
      <c r="I24">
        <f t="shared" si="1"/>
        <v>324</v>
      </c>
      <c r="J24">
        <f t="shared" si="7"/>
        <v>65610</v>
      </c>
      <c r="K24">
        <f t="shared" si="8"/>
        <v>38610</v>
      </c>
      <c r="L24">
        <f t="shared" si="9"/>
        <v>104220</v>
      </c>
      <c r="M24">
        <f t="shared" si="5"/>
        <v>125064</v>
      </c>
    </row>
    <row r="25" spans="1:13" x14ac:dyDescent="0.35">
      <c r="B25" t="s">
        <v>263</v>
      </c>
      <c r="C25">
        <v>243</v>
      </c>
      <c r="D25">
        <v>143</v>
      </c>
      <c r="E25">
        <v>1</v>
      </c>
      <c r="F25" t="s">
        <v>286</v>
      </c>
      <c r="G25">
        <f t="shared" si="6"/>
        <v>386</v>
      </c>
      <c r="H25">
        <v>440</v>
      </c>
      <c r="I25">
        <f t="shared" si="1"/>
        <v>528</v>
      </c>
      <c r="J25">
        <f t="shared" si="7"/>
        <v>106920</v>
      </c>
      <c r="K25">
        <f t="shared" si="8"/>
        <v>62920</v>
      </c>
      <c r="L25">
        <f t="shared" si="9"/>
        <v>169840</v>
      </c>
      <c r="M25">
        <f t="shared" si="5"/>
        <v>203808</v>
      </c>
    </row>
    <row r="26" spans="1:13" x14ac:dyDescent="0.35">
      <c r="B26" t="s">
        <v>264</v>
      </c>
    </row>
    <row r="27" spans="1:13" x14ac:dyDescent="0.35">
      <c r="B27" t="s">
        <v>265</v>
      </c>
      <c r="C27">
        <v>243</v>
      </c>
      <c r="D27">
        <v>143</v>
      </c>
      <c r="E27">
        <v>1</v>
      </c>
      <c r="F27" t="s">
        <v>286</v>
      </c>
      <c r="G27">
        <f t="shared" si="6"/>
        <v>386</v>
      </c>
      <c r="H27">
        <v>220</v>
      </c>
      <c r="I27">
        <f t="shared" si="1"/>
        <v>264</v>
      </c>
      <c r="J27">
        <f t="shared" si="7"/>
        <v>53460</v>
      </c>
      <c r="K27">
        <f t="shared" ref="K27:K36" si="10">D27*E27*H27</f>
        <v>31460</v>
      </c>
      <c r="L27">
        <f t="shared" ref="L27:L36" si="11">SUM(J27:K27)</f>
        <v>84920</v>
      </c>
      <c r="M27">
        <f t="shared" si="5"/>
        <v>101904</v>
      </c>
    </row>
    <row r="28" spans="1:13" x14ac:dyDescent="0.35">
      <c r="B28" t="s">
        <v>266</v>
      </c>
      <c r="C28">
        <v>243</v>
      </c>
      <c r="D28">
        <v>143</v>
      </c>
      <c r="E28">
        <v>1</v>
      </c>
      <c r="F28" t="s">
        <v>286</v>
      </c>
      <c r="G28">
        <f t="shared" si="6"/>
        <v>386</v>
      </c>
      <c r="H28">
        <v>49</v>
      </c>
      <c r="I28">
        <f t="shared" si="1"/>
        <v>58.8</v>
      </c>
      <c r="J28">
        <f t="shared" si="7"/>
        <v>11907</v>
      </c>
      <c r="K28">
        <f t="shared" si="10"/>
        <v>7007</v>
      </c>
      <c r="L28">
        <f t="shared" si="11"/>
        <v>18914</v>
      </c>
      <c r="M28">
        <f t="shared" si="5"/>
        <v>22696.799999999999</v>
      </c>
    </row>
    <row r="29" spans="1:13" x14ac:dyDescent="0.35">
      <c r="B29" t="s">
        <v>267</v>
      </c>
      <c r="C29">
        <v>243</v>
      </c>
      <c r="D29">
        <v>143</v>
      </c>
      <c r="E29">
        <v>1</v>
      </c>
      <c r="F29" t="s">
        <v>286</v>
      </c>
      <c r="G29">
        <f t="shared" si="6"/>
        <v>386</v>
      </c>
      <c r="H29">
        <v>26</v>
      </c>
      <c r="I29">
        <f t="shared" si="1"/>
        <v>31.2</v>
      </c>
      <c r="J29">
        <f t="shared" si="7"/>
        <v>6318</v>
      </c>
      <c r="K29">
        <f t="shared" si="10"/>
        <v>3718</v>
      </c>
      <c r="L29">
        <f t="shared" si="11"/>
        <v>10036</v>
      </c>
      <c r="M29">
        <f t="shared" si="5"/>
        <v>12043.199999999999</v>
      </c>
    </row>
    <row r="30" spans="1:13" x14ac:dyDescent="0.35">
      <c r="B30" t="s">
        <v>268</v>
      </c>
      <c r="C30">
        <v>243</v>
      </c>
      <c r="D30">
        <v>143</v>
      </c>
      <c r="E30">
        <v>1</v>
      </c>
      <c r="F30" t="s">
        <v>286</v>
      </c>
      <c r="G30">
        <f t="shared" si="6"/>
        <v>386</v>
      </c>
      <c r="H30">
        <v>600</v>
      </c>
      <c r="I30">
        <f t="shared" si="1"/>
        <v>720</v>
      </c>
      <c r="J30">
        <f t="shared" si="7"/>
        <v>145800</v>
      </c>
      <c r="K30">
        <f t="shared" si="10"/>
        <v>85800</v>
      </c>
      <c r="L30">
        <f t="shared" si="11"/>
        <v>231600</v>
      </c>
      <c r="M30">
        <f t="shared" si="5"/>
        <v>277920</v>
      </c>
    </row>
    <row r="31" spans="1:13" x14ac:dyDescent="0.35">
      <c r="B31" t="s">
        <v>269</v>
      </c>
      <c r="C31">
        <v>243</v>
      </c>
      <c r="D31">
        <v>143</v>
      </c>
      <c r="E31">
        <v>16</v>
      </c>
      <c r="F31" t="s">
        <v>286</v>
      </c>
      <c r="G31">
        <f t="shared" si="6"/>
        <v>6176</v>
      </c>
      <c r="H31">
        <v>2</v>
      </c>
      <c r="I31">
        <f t="shared" si="1"/>
        <v>2.4</v>
      </c>
      <c r="J31">
        <f t="shared" si="7"/>
        <v>7776</v>
      </c>
      <c r="K31">
        <f t="shared" si="10"/>
        <v>4576</v>
      </c>
      <c r="L31">
        <f t="shared" si="11"/>
        <v>12352</v>
      </c>
      <c r="M31">
        <f t="shared" si="5"/>
        <v>14822.4</v>
      </c>
    </row>
    <row r="32" spans="1:13" x14ac:dyDescent="0.35">
      <c r="B32" t="s">
        <v>270</v>
      </c>
      <c r="C32">
        <v>243</v>
      </c>
      <c r="D32">
        <v>143</v>
      </c>
      <c r="E32">
        <v>1</v>
      </c>
      <c r="F32" t="s">
        <v>286</v>
      </c>
      <c r="G32">
        <f t="shared" si="6"/>
        <v>386</v>
      </c>
      <c r="H32">
        <v>47</v>
      </c>
      <c r="I32">
        <f t="shared" si="1"/>
        <v>56.4</v>
      </c>
      <c r="J32">
        <f t="shared" si="7"/>
        <v>11421</v>
      </c>
      <c r="K32">
        <f t="shared" si="10"/>
        <v>6721</v>
      </c>
      <c r="L32">
        <f t="shared" si="11"/>
        <v>18142</v>
      </c>
      <c r="M32">
        <f t="shared" si="5"/>
        <v>21770.399999999998</v>
      </c>
    </row>
    <row r="33" spans="1:13" x14ac:dyDescent="0.35">
      <c r="B33" t="s">
        <v>271</v>
      </c>
      <c r="C33">
        <v>243</v>
      </c>
      <c r="D33">
        <v>143</v>
      </c>
      <c r="E33">
        <v>3</v>
      </c>
      <c r="F33" t="s">
        <v>286</v>
      </c>
      <c r="G33">
        <f t="shared" si="6"/>
        <v>1158</v>
      </c>
      <c r="H33">
        <v>5</v>
      </c>
      <c r="I33">
        <f t="shared" si="1"/>
        <v>6</v>
      </c>
      <c r="J33">
        <f t="shared" si="7"/>
        <v>3645</v>
      </c>
      <c r="K33">
        <f t="shared" si="10"/>
        <v>2145</v>
      </c>
      <c r="L33">
        <f t="shared" si="11"/>
        <v>5790</v>
      </c>
      <c r="M33">
        <f t="shared" si="5"/>
        <v>6948</v>
      </c>
    </row>
    <row r="34" spans="1:13" x14ac:dyDescent="0.35">
      <c r="B34" t="s">
        <v>272</v>
      </c>
      <c r="C34">
        <v>243</v>
      </c>
      <c r="D34">
        <v>143</v>
      </c>
      <c r="E34">
        <v>915</v>
      </c>
      <c r="F34" t="s">
        <v>287</v>
      </c>
      <c r="G34">
        <f t="shared" si="6"/>
        <v>353190</v>
      </c>
      <c r="H34">
        <v>1</v>
      </c>
      <c r="I34">
        <f t="shared" si="1"/>
        <v>1.2</v>
      </c>
      <c r="J34">
        <f t="shared" si="7"/>
        <v>222345</v>
      </c>
      <c r="K34">
        <f t="shared" si="10"/>
        <v>130845</v>
      </c>
      <c r="L34">
        <f t="shared" si="11"/>
        <v>353190</v>
      </c>
      <c r="M34">
        <f t="shared" si="5"/>
        <v>423828</v>
      </c>
    </row>
    <row r="35" spans="1:13" x14ac:dyDescent="0.35">
      <c r="B35" t="s">
        <v>273</v>
      </c>
      <c r="C35">
        <v>243</v>
      </c>
      <c r="D35">
        <v>143</v>
      </c>
      <c r="E35">
        <v>8</v>
      </c>
      <c r="F35" t="s">
        <v>288</v>
      </c>
      <c r="G35">
        <f t="shared" si="6"/>
        <v>3088</v>
      </c>
      <c r="H35">
        <v>570</v>
      </c>
      <c r="I35">
        <f t="shared" si="1"/>
        <v>684</v>
      </c>
      <c r="J35">
        <f t="shared" si="7"/>
        <v>1108080</v>
      </c>
      <c r="K35">
        <f t="shared" si="10"/>
        <v>652080</v>
      </c>
      <c r="L35">
        <f t="shared" si="11"/>
        <v>1760160</v>
      </c>
      <c r="M35">
        <f t="shared" si="5"/>
        <v>2112192</v>
      </c>
    </row>
    <row r="36" spans="1:13" x14ac:dyDescent="0.35">
      <c r="B36" t="s">
        <v>274</v>
      </c>
      <c r="C36">
        <v>243</v>
      </c>
      <c r="D36">
        <v>143</v>
      </c>
      <c r="E36">
        <v>10</v>
      </c>
      <c r="F36" t="s">
        <v>288</v>
      </c>
      <c r="G36">
        <f t="shared" si="6"/>
        <v>3860</v>
      </c>
      <c r="H36">
        <v>720</v>
      </c>
      <c r="I36">
        <f t="shared" si="1"/>
        <v>864</v>
      </c>
      <c r="J36">
        <f t="shared" si="7"/>
        <v>1749600</v>
      </c>
      <c r="K36">
        <f t="shared" si="10"/>
        <v>1029600</v>
      </c>
      <c r="L36">
        <f t="shared" si="11"/>
        <v>2779200</v>
      </c>
      <c r="M36">
        <f t="shared" si="5"/>
        <v>3335040</v>
      </c>
    </row>
    <row r="37" spans="1:13" x14ac:dyDescent="0.35">
      <c r="L37" t="s">
        <v>291</v>
      </c>
      <c r="M37">
        <f>SUM(M21:M36)</f>
        <v>7802140.7999999998</v>
      </c>
    </row>
    <row r="38" spans="1:13" x14ac:dyDescent="0.35">
      <c r="A38" t="s">
        <v>292</v>
      </c>
      <c r="B38" t="s">
        <v>258</v>
      </c>
    </row>
    <row r="39" spans="1:13" x14ac:dyDescent="0.35">
      <c r="B39" t="s">
        <v>259</v>
      </c>
      <c r="C39">
        <v>371</v>
      </c>
      <c r="D39">
        <v>157</v>
      </c>
      <c r="E39">
        <v>1</v>
      </c>
      <c r="F39" t="s">
        <v>286</v>
      </c>
      <c r="G39">
        <f t="shared" ref="G39:G54" si="12">(C39+D39)*E39</f>
        <v>528</v>
      </c>
      <c r="H39">
        <v>380</v>
      </c>
      <c r="I39">
        <f t="shared" si="1"/>
        <v>456</v>
      </c>
      <c r="J39">
        <f t="shared" ref="J39:J54" si="13">C39*E39*H39</f>
        <v>140980</v>
      </c>
      <c r="K39">
        <f t="shared" ref="K39:K43" si="14">D39*E39*H39</f>
        <v>59660</v>
      </c>
      <c r="L39">
        <f t="shared" ref="L39:L43" si="15">SUM(J39:K39)</f>
        <v>200640</v>
      </c>
      <c r="M39">
        <f t="shared" ref="M39:M43" si="16">L39*1.2</f>
        <v>240768</v>
      </c>
    </row>
    <row r="40" spans="1:13" x14ac:dyDescent="0.35">
      <c r="B40" t="s">
        <v>260</v>
      </c>
      <c r="C40">
        <v>371</v>
      </c>
      <c r="D40">
        <v>157</v>
      </c>
      <c r="E40">
        <v>7</v>
      </c>
      <c r="F40" t="s">
        <v>286</v>
      </c>
      <c r="G40">
        <f t="shared" si="12"/>
        <v>3696</v>
      </c>
      <c r="H40">
        <v>190</v>
      </c>
      <c r="I40">
        <f t="shared" si="1"/>
        <v>228</v>
      </c>
      <c r="J40">
        <f t="shared" si="13"/>
        <v>493430</v>
      </c>
      <c r="K40">
        <f t="shared" si="14"/>
        <v>208810</v>
      </c>
      <c r="L40">
        <f t="shared" si="15"/>
        <v>702240</v>
      </c>
      <c r="M40">
        <f t="shared" si="16"/>
        <v>842688</v>
      </c>
    </row>
    <row r="41" spans="1:13" x14ac:dyDescent="0.35">
      <c r="B41" t="s">
        <v>261</v>
      </c>
      <c r="C41">
        <v>371</v>
      </c>
      <c r="D41">
        <v>157</v>
      </c>
      <c r="E41">
        <v>3</v>
      </c>
      <c r="F41" t="s">
        <v>286</v>
      </c>
      <c r="G41">
        <f t="shared" si="12"/>
        <v>1584</v>
      </c>
      <c r="H41">
        <v>190</v>
      </c>
      <c r="I41">
        <f t="shared" si="1"/>
        <v>228</v>
      </c>
      <c r="J41">
        <f t="shared" si="13"/>
        <v>211470</v>
      </c>
      <c r="K41">
        <f t="shared" si="14"/>
        <v>89490</v>
      </c>
      <c r="L41">
        <f t="shared" si="15"/>
        <v>300960</v>
      </c>
      <c r="M41">
        <f t="shared" si="16"/>
        <v>361152</v>
      </c>
    </row>
    <row r="42" spans="1:13" x14ac:dyDescent="0.35">
      <c r="B42" t="s">
        <v>262</v>
      </c>
      <c r="C42">
        <v>371</v>
      </c>
      <c r="D42">
        <v>157</v>
      </c>
      <c r="E42">
        <v>1</v>
      </c>
      <c r="F42" t="s">
        <v>286</v>
      </c>
      <c r="G42">
        <f t="shared" si="12"/>
        <v>528</v>
      </c>
      <c r="H42">
        <v>270</v>
      </c>
      <c r="I42">
        <f t="shared" si="1"/>
        <v>324</v>
      </c>
      <c r="J42">
        <f t="shared" si="13"/>
        <v>100170</v>
      </c>
      <c r="K42">
        <f t="shared" si="14"/>
        <v>42390</v>
      </c>
      <c r="L42">
        <f t="shared" si="15"/>
        <v>142560</v>
      </c>
      <c r="M42">
        <f t="shared" si="16"/>
        <v>171072</v>
      </c>
    </row>
    <row r="43" spans="1:13" x14ac:dyDescent="0.35">
      <c r="B43" t="s">
        <v>263</v>
      </c>
      <c r="C43">
        <v>371</v>
      </c>
      <c r="D43">
        <v>157</v>
      </c>
      <c r="E43">
        <v>1</v>
      </c>
      <c r="F43" t="s">
        <v>286</v>
      </c>
      <c r="G43">
        <f t="shared" si="12"/>
        <v>528</v>
      </c>
      <c r="H43">
        <v>440</v>
      </c>
      <c r="I43">
        <f t="shared" si="1"/>
        <v>528</v>
      </c>
      <c r="J43">
        <f t="shared" si="13"/>
        <v>163240</v>
      </c>
      <c r="K43">
        <f t="shared" si="14"/>
        <v>69080</v>
      </c>
      <c r="L43">
        <f t="shared" si="15"/>
        <v>232320</v>
      </c>
      <c r="M43">
        <f t="shared" si="16"/>
        <v>278784</v>
      </c>
    </row>
    <row r="44" spans="1:13" x14ac:dyDescent="0.35">
      <c r="B44" t="s">
        <v>264</v>
      </c>
    </row>
    <row r="45" spans="1:13" x14ac:dyDescent="0.35">
      <c r="B45" t="s">
        <v>265</v>
      </c>
      <c r="C45">
        <v>371</v>
      </c>
      <c r="D45">
        <v>157</v>
      </c>
      <c r="E45">
        <v>1</v>
      </c>
      <c r="F45" t="s">
        <v>286</v>
      </c>
      <c r="G45">
        <f t="shared" si="12"/>
        <v>528</v>
      </c>
      <c r="H45">
        <v>220</v>
      </c>
      <c r="I45">
        <f t="shared" si="1"/>
        <v>264</v>
      </c>
      <c r="J45">
        <f t="shared" si="13"/>
        <v>81620</v>
      </c>
      <c r="K45">
        <f t="shared" ref="K45:K54" si="17">D45*E45*H45</f>
        <v>34540</v>
      </c>
      <c r="L45">
        <f t="shared" ref="L45:L54" si="18">SUM(J45:K45)</f>
        <v>116160</v>
      </c>
      <c r="M45">
        <f t="shared" ref="M45:M54" si="19">L45*1.2</f>
        <v>139392</v>
      </c>
    </row>
    <row r="46" spans="1:13" x14ac:dyDescent="0.35">
      <c r="B46" t="s">
        <v>266</v>
      </c>
      <c r="C46">
        <v>371</v>
      </c>
      <c r="D46">
        <v>157</v>
      </c>
      <c r="E46">
        <v>1</v>
      </c>
      <c r="F46" t="s">
        <v>286</v>
      </c>
      <c r="G46">
        <f t="shared" si="12"/>
        <v>528</v>
      </c>
      <c r="H46">
        <v>49</v>
      </c>
      <c r="I46">
        <f t="shared" si="1"/>
        <v>58.8</v>
      </c>
      <c r="J46">
        <f t="shared" si="13"/>
        <v>18179</v>
      </c>
      <c r="K46">
        <f t="shared" si="17"/>
        <v>7693</v>
      </c>
      <c r="L46">
        <f t="shared" si="18"/>
        <v>25872</v>
      </c>
      <c r="M46">
        <f t="shared" si="19"/>
        <v>31046.399999999998</v>
      </c>
    </row>
    <row r="47" spans="1:13" x14ac:dyDescent="0.35">
      <c r="B47" t="s">
        <v>267</v>
      </c>
      <c r="C47">
        <v>371</v>
      </c>
      <c r="D47">
        <v>157</v>
      </c>
      <c r="E47">
        <v>1</v>
      </c>
      <c r="F47" t="s">
        <v>286</v>
      </c>
      <c r="G47">
        <f t="shared" si="12"/>
        <v>528</v>
      </c>
      <c r="H47">
        <v>26</v>
      </c>
      <c r="I47">
        <f t="shared" si="1"/>
        <v>31.2</v>
      </c>
      <c r="J47">
        <f t="shared" si="13"/>
        <v>9646</v>
      </c>
      <c r="K47">
        <f t="shared" si="17"/>
        <v>4082</v>
      </c>
      <c r="L47">
        <f t="shared" si="18"/>
        <v>13728</v>
      </c>
      <c r="M47">
        <f t="shared" si="19"/>
        <v>16473.599999999999</v>
      </c>
    </row>
    <row r="48" spans="1:13" x14ac:dyDescent="0.35">
      <c r="B48" t="s">
        <v>268</v>
      </c>
      <c r="C48">
        <v>371</v>
      </c>
      <c r="D48">
        <v>157</v>
      </c>
      <c r="E48">
        <v>1</v>
      </c>
      <c r="F48" t="s">
        <v>286</v>
      </c>
      <c r="G48">
        <f t="shared" si="12"/>
        <v>528</v>
      </c>
      <c r="H48">
        <v>600</v>
      </c>
      <c r="I48">
        <f t="shared" si="1"/>
        <v>720</v>
      </c>
      <c r="J48">
        <f t="shared" si="13"/>
        <v>222600</v>
      </c>
      <c r="K48">
        <f t="shared" si="17"/>
        <v>94200</v>
      </c>
      <c r="L48">
        <f t="shared" si="18"/>
        <v>316800</v>
      </c>
      <c r="M48">
        <f t="shared" si="19"/>
        <v>380160</v>
      </c>
    </row>
    <row r="49" spans="1:13" x14ac:dyDescent="0.35">
      <c r="B49" t="s">
        <v>269</v>
      </c>
      <c r="C49">
        <v>371</v>
      </c>
      <c r="D49">
        <v>157</v>
      </c>
      <c r="E49">
        <v>16</v>
      </c>
      <c r="F49" t="s">
        <v>286</v>
      </c>
      <c r="G49">
        <f t="shared" si="12"/>
        <v>8448</v>
      </c>
      <c r="H49">
        <v>2</v>
      </c>
      <c r="I49">
        <f t="shared" si="1"/>
        <v>2.4</v>
      </c>
      <c r="J49">
        <f t="shared" si="13"/>
        <v>11872</v>
      </c>
      <c r="K49">
        <f t="shared" si="17"/>
        <v>5024</v>
      </c>
      <c r="L49">
        <f t="shared" si="18"/>
        <v>16896</v>
      </c>
      <c r="M49">
        <f t="shared" si="19"/>
        <v>20275.2</v>
      </c>
    </row>
    <row r="50" spans="1:13" x14ac:dyDescent="0.35">
      <c r="B50" t="s">
        <v>270</v>
      </c>
      <c r="C50">
        <v>371</v>
      </c>
      <c r="D50">
        <v>157</v>
      </c>
      <c r="E50">
        <v>1</v>
      </c>
      <c r="F50" t="s">
        <v>286</v>
      </c>
      <c r="G50">
        <f t="shared" si="12"/>
        <v>528</v>
      </c>
      <c r="H50">
        <v>47</v>
      </c>
      <c r="I50">
        <f t="shared" si="1"/>
        <v>56.4</v>
      </c>
      <c r="J50">
        <f t="shared" si="13"/>
        <v>17437</v>
      </c>
      <c r="K50">
        <f t="shared" si="17"/>
        <v>7379</v>
      </c>
      <c r="L50">
        <f t="shared" si="18"/>
        <v>24816</v>
      </c>
      <c r="M50">
        <f t="shared" si="19"/>
        <v>29779.199999999997</v>
      </c>
    </row>
    <row r="51" spans="1:13" x14ac:dyDescent="0.35">
      <c r="B51" t="s">
        <v>271</v>
      </c>
      <c r="C51">
        <v>371</v>
      </c>
      <c r="D51">
        <v>157</v>
      </c>
      <c r="E51">
        <v>3</v>
      </c>
      <c r="F51" t="s">
        <v>286</v>
      </c>
      <c r="G51">
        <f t="shared" si="12"/>
        <v>1584</v>
      </c>
      <c r="H51">
        <v>5</v>
      </c>
      <c r="I51">
        <f t="shared" si="1"/>
        <v>6</v>
      </c>
      <c r="J51">
        <f t="shared" si="13"/>
        <v>5565</v>
      </c>
      <c r="K51">
        <f t="shared" si="17"/>
        <v>2355</v>
      </c>
      <c r="L51">
        <f t="shared" si="18"/>
        <v>7920</v>
      </c>
      <c r="M51">
        <f t="shared" si="19"/>
        <v>9504</v>
      </c>
    </row>
    <row r="52" spans="1:13" x14ac:dyDescent="0.35">
      <c r="B52" t="s">
        <v>272</v>
      </c>
      <c r="C52">
        <v>371</v>
      </c>
      <c r="D52">
        <v>157</v>
      </c>
      <c r="E52">
        <v>915</v>
      </c>
      <c r="F52" t="s">
        <v>287</v>
      </c>
      <c r="G52">
        <f t="shared" si="12"/>
        <v>483120</v>
      </c>
      <c r="H52">
        <v>1</v>
      </c>
      <c r="I52">
        <f t="shared" si="1"/>
        <v>1.2</v>
      </c>
      <c r="J52">
        <f t="shared" si="13"/>
        <v>339465</v>
      </c>
      <c r="K52">
        <f t="shared" si="17"/>
        <v>143655</v>
      </c>
      <c r="L52">
        <f t="shared" si="18"/>
        <v>483120</v>
      </c>
      <c r="M52">
        <f t="shared" si="19"/>
        <v>579744</v>
      </c>
    </row>
    <row r="53" spans="1:13" x14ac:dyDescent="0.35">
      <c r="B53" t="s">
        <v>273</v>
      </c>
      <c r="C53">
        <v>371</v>
      </c>
      <c r="D53">
        <v>157</v>
      </c>
      <c r="E53">
        <v>8</v>
      </c>
      <c r="F53" t="s">
        <v>288</v>
      </c>
      <c r="G53">
        <f t="shared" si="12"/>
        <v>4224</v>
      </c>
      <c r="H53">
        <v>570</v>
      </c>
      <c r="I53">
        <f t="shared" si="1"/>
        <v>684</v>
      </c>
      <c r="J53">
        <f t="shared" si="13"/>
        <v>1691760</v>
      </c>
      <c r="K53">
        <f t="shared" si="17"/>
        <v>715920</v>
      </c>
      <c r="L53">
        <f t="shared" si="18"/>
        <v>2407680</v>
      </c>
      <c r="M53">
        <f t="shared" si="19"/>
        <v>2889216</v>
      </c>
    </row>
    <row r="54" spans="1:13" x14ac:dyDescent="0.35">
      <c r="B54" t="s">
        <v>274</v>
      </c>
      <c r="C54">
        <v>371</v>
      </c>
      <c r="D54">
        <v>157</v>
      </c>
      <c r="E54">
        <v>10</v>
      </c>
      <c r="F54" t="s">
        <v>288</v>
      </c>
      <c r="G54">
        <f t="shared" si="12"/>
        <v>5280</v>
      </c>
      <c r="H54">
        <v>720</v>
      </c>
      <c r="I54">
        <f t="shared" si="1"/>
        <v>864</v>
      </c>
      <c r="J54">
        <f t="shared" si="13"/>
        <v>2671200</v>
      </c>
      <c r="K54">
        <f t="shared" si="17"/>
        <v>1130400</v>
      </c>
      <c r="L54">
        <f t="shared" si="18"/>
        <v>3801600</v>
      </c>
      <c r="M54">
        <f t="shared" si="19"/>
        <v>4561920</v>
      </c>
    </row>
    <row r="55" spans="1:13" x14ac:dyDescent="0.35">
      <c r="L55" t="s">
        <v>293</v>
      </c>
      <c r="M55">
        <f>SUM(M39:M54)</f>
        <v>10551974.4</v>
      </c>
    </row>
    <row r="56" spans="1:13" x14ac:dyDescent="0.35">
      <c r="A56" t="s">
        <v>294</v>
      </c>
      <c r="B56" t="s">
        <v>258</v>
      </c>
    </row>
    <row r="57" spans="1:13" x14ac:dyDescent="0.35">
      <c r="B57" t="s">
        <v>259</v>
      </c>
      <c r="C57">
        <v>1060</v>
      </c>
      <c r="D57">
        <v>394</v>
      </c>
      <c r="E57">
        <v>1</v>
      </c>
      <c r="F57" t="s">
        <v>286</v>
      </c>
      <c r="G57">
        <f t="shared" ref="G57:G72" si="20">(C57+D57)*E57</f>
        <v>1454</v>
      </c>
      <c r="H57">
        <v>380</v>
      </c>
      <c r="I57">
        <f t="shared" si="1"/>
        <v>456</v>
      </c>
      <c r="J57">
        <f t="shared" ref="J57:J72" si="21">C57*E57*H57</f>
        <v>402800</v>
      </c>
      <c r="K57">
        <f t="shared" ref="K57:K61" si="22">D57*E57*H57</f>
        <v>149720</v>
      </c>
      <c r="L57">
        <f t="shared" ref="L57:L61" si="23">SUM(J57:K57)</f>
        <v>552520</v>
      </c>
      <c r="M57">
        <f t="shared" ref="M57:M61" si="24">L57*1.2</f>
        <v>663024</v>
      </c>
    </row>
    <row r="58" spans="1:13" x14ac:dyDescent="0.35">
      <c r="B58" t="s">
        <v>260</v>
      </c>
      <c r="C58">
        <v>1060</v>
      </c>
      <c r="D58">
        <v>394</v>
      </c>
      <c r="E58">
        <v>6</v>
      </c>
      <c r="F58" t="s">
        <v>286</v>
      </c>
      <c r="G58">
        <f t="shared" si="20"/>
        <v>8724</v>
      </c>
      <c r="H58">
        <v>190</v>
      </c>
      <c r="I58">
        <f t="shared" si="1"/>
        <v>228</v>
      </c>
      <c r="J58">
        <f t="shared" si="21"/>
        <v>1208400</v>
      </c>
      <c r="K58">
        <f t="shared" si="22"/>
        <v>449160</v>
      </c>
      <c r="L58">
        <f t="shared" si="23"/>
        <v>1657560</v>
      </c>
      <c r="M58">
        <f t="shared" si="24"/>
        <v>1989072</v>
      </c>
    </row>
    <row r="59" spans="1:13" x14ac:dyDescent="0.35">
      <c r="B59" t="s">
        <v>261</v>
      </c>
      <c r="C59">
        <v>1060</v>
      </c>
      <c r="D59">
        <v>394</v>
      </c>
      <c r="E59">
        <v>2</v>
      </c>
      <c r="F59" t="s">
        <v>286</v>
      </c>
      <c r="G59">
        <f t="shared" si="20"/>
        <v>2908</v>
      </c>
      <c r="H59">
        <v>190</v>
      </c>
      <c r="I59">
        <f t="shared" si="1"/>
        <v>228</v>
      </c>
      <c r="J59">
        <f t="shared" si="21"/>
        <v>402800</v>
      </c>
      <c r="K59">
        <f t="shared" si="22"/>
        <v>149720</v>
      </c>
      <c r="L59">
        <f t="shared" si="23"/>
        <v>552520</v>
      </c>
      <c r="M59">
        <f t="shared" si="24"/>
        <v>663024</v>
      </c>
    </row>
    <row r="60" spans="1:13" x14ac:dyDescent="0.35">
      <c r="B60" t="s">
        <v>262</v>
      </c>
      <c r="C60">
        <v>1060</v>
      </c>
      <c r="D60">
        <v>394</v>
      </c>
      <c r="E60">
        <v>1</v>
      </c>
      <c r="F60" t="s">
        <v>286</v>
      </c>
      <c r="G60">
        <f t="shared" si="20"/>
        <v>1454</v>
      </c>
      <c r="H60">
        <v>270</v>
      </c>
      <c r="I60">
        <f t="shared" si="1"/>
        <v>324</v>
      </c>
      <c r="J60">
        <f t="shared" si="21"/>
        <v>286200</v>
      </c>
      <c r="K60">
        <f t="shared" si="22"/>
        <v>106380</v>
      </c>
      <c r="L60">
        <f t="shared" si="23"/>
        <v>392580</v>
      </c>
      <c r="M60">
        <f t="shared" si="24"/>
        <v>471096</v>
      </c>
    </row>
    <row r="61" spans="1:13" x14ac:dyDescent="0.35">
      <c r="B61" t="s">
        <v>263</v>
      </c>
      <c r="C61">
        <v>1060</v>
      </c>
      <c r="D61">
        <v>394</v>
      </c>
      <c r="E61">
        <v>1</v>
      </c>
      <c r="F61" t="s">
        <v>286</v>
      </c>
      <c r="G61">
        <f t="shared" si="20"/>
        <v>1454</v>
      </c>
      <c r="H61">
        <v>440</v>
      </c>
      <c r="I61">
        <f t="shared" si="1"/>
        <v>528</v>
      </c>
      <c r="J61">
        <f t="shared" si="21"/>
        <v>466400</v>
      </c>
      <c r="K61">
        <f t="shared" si="22"/>
        <v>173360</v>
      </c>
      <c r="L61">
        <f t="shared" si="23"/>
        <v>639760</v>
      </c>
      <c r="M61">
        <f t="shared" si="24"/>
        <v>767712</v>
      </c>
    </row>
    <row r="62" spans="1:13" x14ac:dyDescent="0.35">
      <c r="B62" t="s">
        <v>264</v>
      </c>
    </row>
    <row r="63" spans="1:13" x14ac:dyDescent="0.35">
      <c r="B63" t="s">
        <v>265</v>
      </c>
      <c r="C63">
        <v>1060</v>
      </c>
      <c r="D63">
        <v>394</v>
      </c>
      <c r="E63">
        <v>1</v>
      </c>
      <c r="F63" t="s">
        <v>286</v>
      </c>
      <c r="G63">
        <f t="shared" si="20"/>
        <v>1454</v>
      </c>
      <c r="H63">
        <v>220</v>
      </c>
      <c r="I63">
        <f t="shared" si="1"/>
        <v>264</v>
      </c>
      <c r="J63">
        <f t="shared" si="21"/>
        <v>233200</v>
      </c>
      <c r="K63">
        <f t="shared" ref="K63:K72" si="25">D63*E63*H63</f>
        <v>86680</v>
      </c>
      <c r="L63">
        <f t="shared" ref="L63:L72" si="26">SUM(J63:K63)</f>
        <v>319880</v>
      </c>
      <c r="M63">
        <f t="shared" ref="M63:M72" si="27">L63*1.2</f>
        <v>383856</v>
      </c>
    </row>
    <row r="64" spans="1:13" x14ac:dyDescent="0.35">
      <c r="B64" t="s">
        <v>266</v>
      </c>
      <c r="C64">
        <v>1060</v>
      </c>
      <c r="D64">
        <v>394</v>
      </c>
      <c r="E64">
        <v>1</v>
      </c>
      <c r="F64" t="s">
        <v>286</v>
      </c>
      <c r="G64">
        <f t="shared" si="20"/>
        <v>1454</v>
      </c>
      <c r="H64">
        <v>49</v>
      </c>
      <c r="I64">
        <f t="shared" si="1"/>
        <v>58.8</v>
      </c>
      <c r="J64">
        <f t="shared" si="21"/>
        <v>51940</v>
      </c>
      <c r="K64">
        <f t="shared" si="25"/>
        <v>19306</v>
      </c>
      <c r="L64">
        <f t="shared" si="26"/>
        <v>71246</v>
      </c>
      <c r="M64">
        <f t="shared" si="27"/>
        <v>85495.2</v>
      </c>
    </row>
    <row r="65" spans="1:13" x14ac:dyDescent="0.35">
      <c r="B65" t="s">
        <v>267</v>
      </c>
      <c r="C65">
        <v>1060</v>
      </c>
      <c r="D65">
        <v>394</v>
      </c>
      <c r="E65">
        <v>1</v>
      </c>
      <c r="F65" t="s">
        <v>286</v>
      </c>
      <c r="G65">
        <f t="shared" si="20"/>
        <v>1454</v>
      </c>
      <c r="H65">
        <v>26</v>
      </c>
      <c r="I65">
        <f t="shared" si="1"/>
        <v>31.2</v>
      </c>
      <c r="J65">
        <f t="shared" si="21"/>
        <v>27560</v>
      </c>
      <c r="K65">
        <f t="shared" si="25"/>
        <v>10244</v>
      </c>
      <c r="L65">
        <f t="shared" si="26"/>
        <v>37804</v>
      </c>
      <c r="M65">
        <f t="shared" si="27"/>
        <v>45364.799999999996</v>
      </c>
    </row>
    <row r="66" spans="1:13" x14ac:dyDescent="0.35">
      <c r="B66" t="s">
        <v>268</v>
      </c>
      <c r="C66">
        <v>1060</v>
      </c>
      <c r="D66">
        <v>394</v>
      </c>
      <c r="E66">
        <v>1</v>
      </c>
      <c r="F66" t="s">
        <v>286</v>
      </c>
      <c r="G66">
        <f t="shared" si="20"/>
        <v>1454</v>
      </c>
      <c r="H66">
        <v>600</v>
      </c>
      <c r="I66">
        <f t="shared" si="1"/>
        <v>720</v>
      </c>
      <c r="J66">
        <f t="shared" si="21"/>
        <v>636000</v>
      </c>
      <c r="K66">
        <f t="shared" si="25"/>
        <v>236400</v>
      </c>
      <c r="L66">
        <f t="shared" si="26"/>
        <v>872400</v>
      </c>
      <c r="M66">
        <f t="shared" si="27"/>
        <v>1046880</v>
      </c>
    </row>
    <row r="67" spans="1:13" x14ac:dyDescent="0.35">
      <c r="B67" t="s">
        <v>269</v>
      </c>
      <c r="C67">
        <v>1060</v>
      </c>
      <c r="D67">
        <v>394</v>
      </c>
      <c r="E67">
        <v>16</v>
      </c>
      <c r="F67" t="s">
        <v>286</v>
      </c>
      <c r="G67">
        <f t="shared" si="20"/>
        <v>23264</v>
      </c>
      <c r="H67">
        <v>2</v>
      </c>
      <c r="I67">
        <f t="shared" si="1"/>
        <v>2.4</v>
      </c>
      <c r="J67">
        <f t="shared" si="21"/>
        <v>33920</v>
      </c>
      <c r="K67">
        <f t="shared" si="25"/>
        <v>12608</v>
      </c>
      <c r="L67">
        <f t="shared" si="26"/>
        <v>46528</v>
      </c>
      <c r="M67">
        <f t="shared" si="27"/>
        <v>55833.599999999999</v>
      </c>
    </row>
    <row r="68" spans="1:13" x14ac:dyDescent="0.35">
      <c r="B68" t="s">
        <v>270</v>
      </c>
      <c r="C68">
        <v>1060</v>
      </c>
      <c r="D68">
        <v>394</v>
      </c>
      <c r="E68">
        <v>1</v>
      </c>
      <c r="F68" t="s">
        <v>286</v>
      </c>
      <c r="G68">
        <f t="shared" si="20"/>
        <v>1454</v>
      </c>
      <c r="H68">
        <v>47</v>
      </c>
      <c r="I68">
        <f t="shared" ref="I68:I108" si="28">H68*1.2</f>
        <v>56.4</v>
      </c>
      <c r="J68">
        <f t="shared" si="21"/>
        <v>49820</v>
      </c>
      <c r="K68">
        <f t="shared" si="25"/>
        <v>18518</v>
      </c>
      <c r="L68">
        <f t="shared" si="26"/>
        <v>68338</v>
      </c>
      <c r="M68">
        <f t="shared" si="27"/>
        <v>82005.599999999991</v>
      </c>
    </row>
    <row r="69" spans="1:13" x14ac:dyDescent="0.35">
      <c r="B69" t="s">
        <v>271</v>
      </c>
      <c r="C69">
        <v>1060</v>
      </c>
      <c r="D69">
        <v>394</v>
      </c>
      <c r="E69">
        <v>3</v>
      </c>
      <c r="F69" t="s">
        <v>286</v>
      </c>
      <c r="G69">
        <f t="shared" si="20"/>
        <v>4362</v>
      </c>
      <c r="H69">
        <v>5</v>
      </c>
      <c r="I69">
        <f t="shared" si="28"/>
        <v>6</v>
      </c>
      <c r="J69">
        <f t="shared" si="21"/>
        <v>15900</v>
      </c>
      <c r="K69">
        <f t="shared" si="25"/>
        <v>5910</v>
      </c>
      <c r="L69">
        <f t="shared" si="26"/>
        <v>21810</v>
      </c>
      <c r="M69">
        <f t="shared" si="27"/>
        <v>26172</v>
      </c>
    </row>
    <row r="70" spans="1:13" x14ac:dyDescent="0.35">
      <c r="B70" t="s">
        <v>272</v>
      </c>
      <c r="C70">
        <v>1060</v>
      </c>
      <c r="D70">
        <v>394</v>
      </c>
      <c r="E70">
        <v>915</v>
      </c>
      <c r="F70" t="s">
        <v>287</v>
      </c>
      <c r="G70">
        <f t="shared" si="20"/>
        <v>1330410</v>
      </c>
      <c r="H70">
        <v>1</v>
      </c>
      <c r="I70">
        <f t="shared" si="28"/>
        <v>1.2</v>
      </c>
      <c r="J70">
        <f t="shared" si="21"/>
        <v>969900</v>
      </c>
      <c r="K70">
        <f t="shared" si="25"/>
        <v>360510</v>
      </c>
      <c r="L70">
        <f t="shared" si="26"/>
        <v>1330410</v>
      </c>
      <c r="M70">
        <f t="shared" si="27"/>
        <v>1596492</v>
      </c>
    </row>
    <row r="71" spans="1:13" x14ac:dyDescent="0.35">
      <c r="B71" t="s">
        <v>273</v>
      </c>
      <c r="C71">
        <v>1060</v>
      </c>
      <c r="D71">
        <v>394</v>
      </c>
      <c r="E71">
        <v>8</v>
      </c>
      <c r="F71" t="s">
        <v>288</v>
      </c>
      <c r="G71">
        <f t="shared" si="20"/>
        <v>11632</v>
      </c>
      <c r="H71">
        <v>570</v>
      </c>
      <c r="I71">
        <f t="shared" si="28"/>
        <v>684</v>
      </c>
      <c r="J71">
        <f t="shared" si="21"/>
        <v>4833600</v>
      </c>
      <c r="K71">
        <f t="shared" si="25"/>
        <v>1796640</v>
      </c>
      <c r="L71">
        <f t="shared" si="26"/>
        <v>6630240</v>
      </c>
      <c r="M71">
        <f t="shared" si="27"/>
        <v>7956288</v>
      </c>
    </row>
    <row r="72" spans="1:13" x14ac:dyDescent="0.35">
      <c r="B72" t="s">
        <v>274</v>
      </c>
      <c r="C72">
        <v>1060</v>
      </c>
      <c r="D72">
        <v>394</v>
      </c>
      <c r="E72">
        <v>10</v>
      </c>
      <c r="F72" t="s">
        <v>288</v>
      </c>
      <c r="G72">
        <f t="shared" si="20"/>
        <v>14540</v>
      </c>
      <c r="H72">
        <v>720</v>
      </c>
      <c r="I72">
        <f t="shared" si="28"/>
        <v>864</v>
      </c>
      <c r="J72">
        <f t="shared" si="21"/>
        <v>7632000</v>
      </c>
      <c r="K72">
        <f t="shared" si="25"/>
        <v>2836800</v>
      </c>
      <c r="L72">
        <f t="shared" si="26"/>
        <v>10468800</v>
      </c>
      <c r="M72">
        <f t="shared" si="27"/>
        <v>12562560</v>
      </c>
    </row>
    <row r="73" spans="1:13" x14ac:dyDescent="0.35">
      <c r="L73" t="s">
        <v>295</v>
      </c>
      <c r="M73">
        <f>SUM(M57:M72)</f>
        <v>28394875.199999999</v>
      </c>
    </row>
    <row r="74" spans="1:13" x14ac:dyDescent="0.35">
      <c r="A74" t="s">
        <v>296</v>
      </c>
      <c r="B74" t="s">
        <v>258</v>
      </c>
    </row>
    <row r="75" spans="1:13" x14ac:dyDescent="0.35">
      <c r="B75" t="s">
        <v>259</v>
      </c>
      <c r="C75">
        <v>367</v>
      </c>
      <c r="D75">
        <v>370</v>
      </c>
      <c r="E75">
        <v>1</v>
      </c>
      <c r="F75" t="s">
        <v>286</v>
      </c>
      <c r="G75">
        <f t="shared" ref="G75:G90" si="29">(C75+D75)*E75</f>
        <v>737</v>
      </c>
      <c r="H75">
        <v>380</v>
      </c>
      <c r="I75">
        <f t="shared" si="28"/>
        <v>456</v>
      </c>
      <c r="J75">
        <f t="shared" ref="J75:J90" si="30">C75*E75*H75</f>
        <v>139460</v>
      </c>
      <c r="K75">
        <f t="shared" ref="K75:K79" si="31">D75*E75*H75</f>
        <v>140600</v>
      </c>
      <c r="L75">
        <f t="shared" ref="L75:L79" si="32">SUM(J75:K75)</f>
        <v>280060</v>
      </c>
      <c r="M75">
        <f t="shared" ref="M75:M79" si="33">L75*1.2</f>
        <v>336072</v>
      </c>
    </row>
    <row r="76" spans="1:13" x14ac:dyDescent="0.35">
      <c r="B76" t="s">
        <v>260</v>
      </c>
      <c r="C76">
        <v>367</v>
      </c>
      <c r="D76">
        <v>370</v>
      </c>
      <c r="E76">
        <v>5</v>
      </c>
      <c r="F76" t="s">
        <v>286</v>
      </c>
      <c r="G76">
        <f t="shared" si="29"/>
        <v>3685</v>
      </c>
      <c r="H76">
        <v>190</v>
      </c>
      <c r="I76">
        <f t="shared" si="28"/>
        <v>228</v>
      </c>
      <c r="J76">
        <f t="shared" si="30"/>
        <v>348650</v>
      </c>
      <c r="K76">
        <f t="shared" si="31"/>
        <v>351500</v>
      </c>
      <c r="L76">
        <f t="shared" si="32"/>
        <v>700150</v>
      </c>
      <c r="M76">
        <f t="shared" si="33"/>
        <v>840180</v>
      </c>
    </row>
    <row r="77" spans="1:13" x14ac:dyDescent="0.35">
      <c r="B77" t="s">
        <v>261</v>
      </c>
      <c r="C77">
        <v>367</v>
      </c>
      <c r="D77">
        <v>370</v>
      </c>
      <c r="E77">
        <v>2</v>
      </c>
      <c r="F77" t="s">
        <v>286</v>
      </c>
      <c r="G77">
        <f t="shared" si="29"/>
        <v>1474</v>
      </c>
      <c r="H77">
        <v>190</v>
      </c>
      <c r="I77">
        <f t="shared" si="28"/>
        <v>228</v>
      </c>
      <c r="J77">
        <f t="shared" si="30"/>
        <v>139460</v>
      </c>
      <c r="K77">
        <f t="shared" si="31"/>
        <v>140600</v>
      </c>
      <c r="L77">
        <f t="shared" si="32"/>
        <v>280060</v>
      </c>
      <c r="M77">
        <f t="shared" si="33"/>
        <v>336072</v>
      </c>
    </row>
    <row r="78" spans="1:13" x14ac:dyDescent="0.35">
      <c r="B78" t="s">
        <v>262</v>
      </c>
      <c r="C78">
        <v>367</v>
      </c>
      <c r="D78">
        <v>370</v>
      </c>
      <c r="E78">
        <v>1</v>
      </c>
      <c r="F78" t="s">
        <v>286</v>
      </c>
      <c r="G78">
        <f t="shared" si="29"/>
        <v>737</v>
      </c>
      <c r="H78">
        <v>270</v>
      </c>
      <c r="I78">
        <f t="shared" si="28"/>
        <v>324</v>
      </c>
      <c r="J78">
        <f t="shared" si="30"/>
        <v>99090</v>
      </c>
      <c r="K78">
        <f t="shared" si="31"/>
        <v>99900</v>
      </c>
      <c r="L78">
        <f t="shared" si="32"/>
        <v>198990</v>
      </c>
      <c r="M78">
        <f t="shared" si="33"/>
        <v>238788</v>
      </c>
    </row>
    <row r="79" spans="1:13" x14ac:dyDescent="0.35">
      <c r="B79" t="s">
        <v>263</v>
      </c>
      <c r="C79">
        <v>367</v>
      </c>
      <c r="D79">
        <v>370</v>
      </c>
      <c r="E79">
        <v>1</v>
      </c>
      <c r="F79" t="s">
        <v>286</v>
      </c>
      <c r="G79">
        <f t="shared" si="29"/>
        <v>737</v>
      </c>
      <c r="H79">
        <v>440</v>
      </c>
      <c r="I79">
        <f t="shared" si="28"/>
        <v>528</v>
      </c>
      <c r="J79">
        <f t="shared" si="30"/>
        <v>161480</v>
      </c>
      <c r="K79">
        <f t="shared" si="31"/>
        <v>162800</v>
      </c>
      <c r="L79">
        <f t="shared" si="32"/>
        <v>324280</v>
      </c>
      <c r="M79">
        <f t="shared" si="33"/>
        <v>389136</v>
      </c>
    </row>
    <row r="80" spans="1:13" x14ac:dyDescent="0.35">
      <c r="B80" t="s">
        <v>264</v>
      </c>
    </row>
    <row r="81" spans="1:13" x14ac:dyDescent="0.35">
      <c r="B81" t="s">
        <v>265</v>
      </c>
      <c r="C81">
        <v>367</v>
      </c>
      <c r="D81">
        <v>370</v>
      </c>
      <c r="E81">
        <v>1</v>
      </c>
      <c r="F81" t="s">
        <v>286</v>
      </c>
      <c r="G81">
        <f t="shared" si="29"/>
        <v>737</v>
      </c>
      <c r="H81">
        <v>220</v>
      </c>
      <c r="I81">
        <f t="shared" si="28"/>
        <v>264</v>
      </c>
      <c r="J81">
        <f t="shared" si="30"/>
        <v>80740</v>
      </c>
      <c r="K81">
        <f t="shared" ref="K81:K90" si="34">D81*E81*H81</f>
        <v>81400</v>
      </c>
      <c r="L81">
        <f t="shared" ref="L81:L90" si="35">SUM(J81:K81)</f>
        <v>162140</v>
      </c>
      <c r="M81">
        <f t="shared" ref="M81:M90" si="36">L81*1.2</f>
        <v>194568</v>
      </c>
    </row>
    <row r="82" spans="1:13" x14ac:dyDescent="0.35">
      <c r="B82" t="s">
        <v>266</v>
      </c>
      <c r="C82">
        <v>367</v>
      </c>
      <c r="D82">
        <v>370</v>
      </c>
      <c r="E82">
        <v>1</v>
      </c>
      <c r="F82" t="s">
        <v>286</v>
      </c>
      <c r="G82">
        <f t="shared" si="29"/>
        <v>737</v>
      </c>
      <c r="H82">
        <v>49</v>
      </c>
      <c r="I82">
        <f t="shared" si="28"/>
        <v>58.8</v>
      </c>
      <c r="J82">
        <f t="shared" si="30"/>
        <v>17983</v>
      </c>
      <c r="K82">
        <f t="shared" si="34"/>
        <v>18130</v>
      </c>
      <c r="L82">
        <f t="shared" si="35"/>
        <v>36113</v>
      </c>
      <c r="M82">
        <f t="shared" si="36"/>
        <v>43335.6</v>
      </c>
    </row>
    <row r="83" spans="1:13" x14ac:dyDescent="0.35">
      <c r="B83" t="s">
        <v>267</v>
      </c>
      <c r="C83">
        <v>367</v>
      </c>
      <c r="D83">
        <v>370</v>
      </c>
      <c r="E83">
        <v>1</v>
      </c>
      <c r="F83" t="s">
        <v>286</v>
      </c>
      <c r="G83">
        <f t="shared" si="29"/>
        <v>737</v>
      </c>
      <c r="H83">
        <v>26</v>
      </c>
      <c r="I83">
        <f t="shared" si="28"/>
        <v>31.2</v>
      </c>
      <c r="J83">
        <f t="shared" si="30"/>
        <v>9542</v>
      </c>
      <c r="K83">
        <f t="shared" si="34"/>
        <v>9620</v>
      </c>
      <c r="L83">
        <f t="shared" si="35"/>
        <v>19162</v>
      </c>
      <c r="M83">
        <f t="shared" si="36"/>
        <v>22994.399999999998</v>
      </c>
    </row>
    <row r="84" spans="1:13" x14ac:dyDescent="0.35">
      <c r="B84" t="s">
        <v>268</v>
      </c>
      <c r="C84">
        <v>367</v>
      </c>
      <c r="D84">
        <v>370</v>
      </c>
      <c r="E84">
        <v>1</v>
      </c>
      <c r="F84" t="s">
        <v>286</v>
      </c>
      <c r="G84">
        <f t="shared" si="29"/>
        <v>737</v>
      </c>
      <c r="H84">
        <v>600</v>
      </c>
      <c r="I84">
        <f t="shared" si="28"/>
        <v>720</v>
      </c>
      <c r="J84">
        <f t="shared" si="30"/>
        <v>220200</v>
      </c>
      <c r="K84">
        <f t="shared" si="34"/>
        <v>222000</v>
      </c>
      <c r="L84">
        <f t="shared" si="35"/>
        <v>442200</v>
      </c>
      <c r="M84">
        <f t="shared" si="36"/>
        <v>530640</v>
      </c>
    </row>
    <row r="85" spans="1:13" x14ac:dyDescent="0.35">
      <c r="B85" t="s">
        <v>269</v>
      </c>
      <c r="C85">
        <v>367</v>
      </c>
      <c r="D85">
        <v>370</v>
      </c>
      <c r="E85">
        <v>16</v>
      </c>
      <c r="F85" t="s">
        <v>286</v>
      </c>
      <c r="G85">
        <f t="shared" si="29"/>
        <v>11792</v>
      </c>
      <c r="H85">
        <v>2</v>
      </c>
      <c r="I85">
        <f t="shared" si="28"/>
        <v>2.4</v>
      </c>
      <c r="J85">
        <f t="shared" si="30"/>
        <v>11744</v>
      </c>
      <c r="K85">
        <f t="shared" si="34"/>
        <v>11840</v>
      </c>
      <c r="L85">
        <f t="shared" si="35"/>
        <v>23584</v>
      </c>
      <c r="M85">
        <f t="shared" si="36"/>
        <v>28300.799999999999</v>
      </c>
    </row>
    <row r="86" spans="1:13" x14ac:dyDescent="0.35">
      <c r="B86" t="s">
        <v>270</v>
      </c>
      <c r="C86">
        <v>367</v>
      </c>
      <c r="D86">
        <v>370</v>
      </c>
      <c r="E86">
        <v>1</v>
      </c>
      <c r="F86" t="s">
        <v>286</v>
      </c>
      <c r="G86">
        <f t="shared" si="29"/>
        <v>737</v>
      </c>
      <c r="H86">
        <v>47</v>
      </c>
      <c r="I86">
        <f t="shared" si="28"/>
        <v>56.4</v>
      </c>
      <c r="J86">
        <f t="shared" si="30"/>
        <v>17249</v>
      </c>
      <c r="K86">
        <f t="shared" si="34"/>
        <v>17390</v>
      </c>
      <c r="L86">
        <f t="shared" si="35"/>
        <v>34639</v>
      </c>
      <c r="M86">
        <f t="shared" si="36"/>
        <v>41566.799999999996</v>
      </c>
    </row>
    <row r="87" spans="1:13" x14ac:dyDescent="0.35">
      <c r="B87" t="s">
        <v>271</v>
      </c>
      <c r="C87">
        <v>367</v>
      </c>
      <c r="D87">
        <v>370</v>
      </c>
      <c r="E87">
        <v>3</v>
      </c>
      <c r="F87" t="s">
        <v>286</v>
      </c>
      <c r="G87">
        <f t="shared" si="29"/>
        <v>2211</v>
      </c>
      <c r="H87">
        <v>5</v>
      </c>
      <c r="I87">
        <f t="shared" si="28"/>
        <v>6</v>
      </c>
      <c r="J87">
        <f t="shared" si="30"/>
        <v>5505</v>
      </c>
      <c r="K87">
        <f t="shared" si="34"/>
        <v>5550</v>
      </c>
      <c r="L87">
        <f t="shared" si="35"/>
        <v>11055</v>
      </c>
      <c r="M87">
        <f t="shared" si="36"/>
        <v>13266</v>
      </c>
    </row>
    <row r="88" spans="1:13" x14ac:dyDescent="0.35">
      <c r="B88" t="s">
        <v>272</v>
      </c>
      <c r="C88">
        <v>367</v>
      </c>
      <c r="D88">
        <v>370</v>
      </c>
      <c r="E88">
        <v>915</v>
      </c>
      <c r="F88" t="s">
        <v>287</v>
      </c>
      <c r="G88">
        <f t="shared" si="29"/>
        <v>674355</v>
      </c>
      <c r="H88">
        <v>1</v>
      </c>
      <c r="I88">
        <f t="shared" si="28"/>
        <v>1.2</v>
      </c>
      <c r="J88">
        <f t="shared" si="30"/>
        <v>335805</v>
      </c>
      <c r="K88">
        <f t="shared" si="34"/>
        <v>338550</v>
      </c>
      <c r="L88">
        <f t="shared" si="35"/>
        <v>674355</v>
      </c>
      <c r="M88">
        <f t="shared" si="36"/>
        <v>809226</v>
      </c>
    </row>
    <row r="89" spans="1:13" x14ac:dyDescent="0.35">
      <c r="B89" t="s">
        <v>273</v>
      </c>
      <c r="C89">
        <v>367</v>
      </c>
      <c r="D89">
        <v>370</v>
      </c>
      <c r="E89">
        <v>8</v>
      </c>
      <c r="F89" t="s">
        <v>288</v>
      </c>
      <c r="G89">
        <f t="shared" si="29"/>
        <v>5896</v>
      </c>
      <c r="H89">
        <v>570</v>
      </c>
      <c r="I89">
        <f t="shared" si="28"/>
        <v>684</v>
      </c>
      <c r="J89">
        <f t="shared" si="30"/>
        <v>1673520</v>
      </c>
      <c r="K89">
        <f t="shared" si="34"/>
        <v>1687200</v>
      </c>
      <c r="L89">
        <f t="shared" si="35"/>
        <v>3360720</v>
      </c>
      <c r="M89">
        <f t="shared" si="36"/>
        <v>4032864</v>
      </c>
    </row>
    <row r="90" spans="1:13" x14ac:dyDescent="0.35">
      <c r="B90" t="s">
        <v>274</v>
      </c>
      <c r="C90">
        <v>367</v>
      </c>
      <c r="D90">
        <v>370</v>
      </c>
      <c r="E90">
        <v>10</v>
      </c>
      <c r="F90" t="s">
        <v>288</v>
      </c>
      <c r="G90">
        <f t="shared" si="29"/>
        <v>7370</v>
      </c>
      <c r="H90">
        <v>720</v>
      </c>
      <c r="I90">
        <f t="shared" si="28"/>
        <v>864</v>
      </c>
      <c r="J90">
        <f t="shared" si="30"/>
        <v>2642400</v>
      </c>
      <c r="K90">
        <f t="shared" si="34"/>
        <v>2664000</v>
      </c>
      <c r="L90">
        <f t="shared" si="35"/>
        <v>5306400</v>
      </c>
      <c r="M90">
        <f t="shared" si="36"/>
        <v>6367680</v>
      </c>
    </row>
    <row r="91" spans="1:13" x14ac:dyDescent="0.35">
      <c r="L91" t="s">
        <v>297</v>
      </c>
      <c r="M91">
        <f>SUM(M75:M90)</f>
        <v>14224689.6</v>
      </c>
    </row>
    <row r="92" spans="1:13" x14ac:dyDescent="0.35">
      <c r="A92" t="s">
        <v>298</v>
      </c>
      <c r="B92" t="s">
        <v>258</v>
      </c>
    </row>
    <row r="93" spans="1:13" x14ac:dyDescent="0.35">
      <c r="B93" t="s">
        <v>259</v>
      </c>
      <c r="C93">
        <v>177</v>
      </c>
      <c r="D93">
        <v>0</v>
      </c>
      <c r="E93">
        <v>1</v>
      </c>
      <c r="F93" t="s">
        <v>286</v>
      </c>
      <c r="G93">
        <f t="shared" ref="G93:G108" si="37">(C93+D93)*E93</f>
        <v>177</v>
      </c>
      <c r="H93">
        <v>380</v>
      </c>
      <c r="I93">
        <f t="shared" si="28"/>
        <v>456</v>
      </c>
      <c r="J93">
        <f t="shared" ref="J93:J97" si="38">C93*E93*H93</f>
        <v>67260</v>
      </c>
      <c r="K93">
        <f t="shared" ref="K93:K97" si="39">D93*E93*H93</f>
        <v>0</v>
      </c>
      <c r="L93">
        <f t="shared" ref="L93:L97" si="40">SUM(J93:K93)</f>
        <v>67260</v>
      </c>
      <c r="M93">
        <f t="shared" ref="M93:M97" si="41">L93*1.2</f>
        <v>80712</v>
      </c>
    </row>
    <row r="94" spans="1:13" x14ac:dyDescent="0.35">
      <c r="B94" t="s">
        <v>260</v>
      </c>
      <c r="C94">
        <v>177</v>
      </c>
      <c r="D94">
        <v>0</v>
      </c>
      <c r="E94">
        <v>7</v>
      </c>
      <c r="F94" t="s">
        <v>286</v>
      </c>
      <c r="G94">
        <f t="shared" si="37"/>
        <v>1239</v>
      </c>
      <c r="H94">
        <v>190</v>
      </c>
      <c r="I94">
        <f t="shared" si="28"/>
        <v>228</v>
      </c>
      <c r="J94">
        <f t="shared" si="38"/>
        <v>235410</v>
      </c>
      <c r="K94">
        <f t="shared" si="39"/>
        <v>0</v>
      </c>
      <c r="L94">
        <f t="shared" si="40"/>
        <v>235410</v>
      </c>
      <c r="M94">
        <f t="shared" si="41"/>
        <v>282492</v>
      </c>
    </row>
    <row r="95" spans="1:13" x14ac:dyDescent="0.35">
      <c r="B95" t="s">
        <v>261</v>
      </c>
      <c r="C95">
        <v>177</v>
      </c>
      <c r="D95">
        <v>0</v>
      </c>
      <c r="E95">
        <v>2</v>
      </c>
      <c r="F95" t="s">
        <v>286</v>
      </c>
      <c r="G95">
        <f t="shared" si="37"/>
        <v>354</v>
      </c>
      <c r="H95">
        <v>190</v>
      </c>
      <c r="I95">
        <f t="shared" si="28"/>
        <v>228</v>
      </c>
      <c r="J95">
        <f t="shared" si="38"/>
        <v>67260</v>
      </c>
      <c r="K95">
        <f t="shared" si="39"/>
        <v>0</v>
      </c>
      <c r="L95">
        <f t="shared" si="40"/>
        <v>67260</v>
      </c>
      <c r="M95">
        <f t="shared" si="41"/>
        <v>80712</v>
      </c>
    </row>
    <row r="96" spans="1:13" x14ac:dyDescent="0.35">
      <c r="B96" t="s">
        <v>262</v>
      </c>
      <c r="C96">
        <v>177</v>
      </c>
      <c r="D96">
        <v>0</v>
      </c>
      <c r="E96">
        <v>1</v>
      </c>
      <c r="F96" t="s">
        <v>286</v>
      </c>
      <c r="G96">
        <f t="shared" si="37"/>
        <v>177</v>
      </c>
      <c r="H96">
        <v>270</v>
      </c>
      <c r="I96">
        <f t="shared" si="28"/>
        <v>324</v>
      </c>
      <c r="J96">
        <f t="shared" si="38"/>
        <v>47790</v>
      </c>
      <c r="K96">
        <f t="shared" si="39"/>
        <v>0</v>
      </c>
      <c r="L96">
        <f t="shared" si="40"/>
        <v>47790</v>
      </c>
      <c r="M96">
        <f t="shared" si="41"/>
        <v>57348</v>
      </c>
    </row>
    <row r="97" spans="1:13" x14ac:dyDescent="0.35">
      <c r="B97" t="s">
        <v>263</v>
      </c>
      <c r="C97">
        <v>177</v>
      </c>
      <c r="D97">
        <v>0</v>
      </c>
      <c r="E97">
        <v>1</v>
      </c>
      <c r="F97" t="s">
        <v>286</v>
      </c>
      <c r="G97">
        <f t="shared" si="37"/>
        <v>177</v>
      </c>
      <c r="H97">
        <v>440</v>
      </c>
      <c r="I97">
        <f t="shared" si="28"/>
        <v>528</v>
      </c>
      <c r="J97">
        <f t="shared" si="38"/>
        <v>77880</v>
      </c>
      <c r="K97">
        <f t="shared" si="39"/>
        <v>0</v>
      </c>
      <c r="L97">
        <f t="shared" si="40"/>
        <v>77880</v>
      </c>
      <c r="M97">
        <f t="shared" si="41"/>
        <v>93456</v>
      </c>
    </row>
    <row r="98" spans="1:13" x14ac:dyDescent="0.35">
      <c r="B98" t="s">
        <v>264</v>
      </c>
    </row>
    <row r="99" spans="1:13" x14ac:dyDescent="0.35">
      <c r="B99" t="s">
        <v>265</v>
      </c>
      <c r="C99">
        <v>177</v>
      </c>
      <c r="D99">
        <v>0</v>
      </c>
      <c r="E99">
        <v>1</v>
      </c>
      <c r="F99" t="s">
        <v>286</v>
      </c>
      <c r="G99">
        <f t="shared" si="37"/>
        <v>177</v>
      </c>
      <c r="H99">
        <v>220</v>
      </c>
      <c r="I99">
        <f t="shared" si="28"/>
        <v>264</v>
      </c>
      <c r="J99">
        <f t="shared" ref="J99:J108" si="42">C99*E99*H99</f>
        <v>38940</v>
      </c>
      <c r="K99">
        <f t="shared" ref="K99:K108" si="43">D99*E99*H99</f>
        <v>0</v>
      </c>
      <c r="L99">
        <f t="shared" ref="L99:L108" si="44">SUM(J99:K99)</f>
        <v>38940</v>
      </c>
      <c r="M99">
        <f t="shared" ref="M99:M108" si="45">L99*1.2</f>
        <v>46728</v>
      </c>
    </row>
    <row r="100" spans="1:13" x14ac:dyDescent="0.35">
      <c r="B100" t="s">
        <v>266</v>
      </c>
      <c r="C100">
        <v>177</v>
      </c>
      <c r="D100">
        <v>0</v>
      </c>
      <c r="E100">
        <v>1</v>
      </c>
      <c r="F100" t="s">
        <v>286</v>
      </c>
      <c r="G100">
        <f t="shared" si="37"/>
        <v>177</v>
      </c>
      <c r="H100">
        <v>49</v>
      </c>
      <c r="I100">
        <f t="shared" si="28"/>
        <v>58.8</v>
      </c>
      <c r="J100">
        <f t="shared" si="42"/>
        <v>8673</v>
      </c>
      <c r="K100">
        <f t="shared" si="43"/>
        <v>0</v>
      </c>
      <c r="L100">
        <f t="shared" si="44"/>
        <v>8673</v>
      </c>
      <c r="M100">
        <f t="shared" si="45"/>
        <v>10407.6</v>
      </c>
    </row>
    <row r="101" spans="1:13" x14ac:dyDescent="0.35">
      <c r="B101" t="s">
        <v>267</v>
      </c>
      <c r="C101">
        <v>177</v>
      </c>
      <c r="D101">
        <v>0</v>
      </c>
      <c r="E101">
        <v>1</v>
      </c>
      <c r="F101" t="s">
        <v>286</v>
      </c>
      <c r="G101">
        <f t="shared" si="37"/>
        <v>177</v>
      </c>
      <c r="H101">
        <v>26</v>
      </c>
      <c r="I101">
        <f t="shared" si="28"/>
        <v>31.2</v>
      </c>
      <c r="J101">
        <f t="shared" si="42"/>
        <v>4602</v>
      </c>
      <c r="K101">
        <f t="shared" si="43"/>
        <v>0</v>
      </c>
      <c r="L101">
        <f t="shared" si="44"/>
        <v>4602</v>
      </c>
      <c r="M101">
        <f t="shared" si="45"/>
        <v>5522.4</v>
      </c>
    </row>
    <row r="102" spans="1:13" x14ac:dyDescent="0.35">
      <c r="B102" t="s">
        <v>268</v>
      </c>
      <c r="C102">
        <v>177</v>
      </c>
      <c r="D102">
        <v>0</v>
      </c>
      <c r="E102">
        <v>1</v>
      </c>
      <c r="F102" t="s">
        <v>286</v>
      </c>
      <c r="G102">
        <f t="shared" si="37"/>
        <v>177</v>
      </c>
      <c r="H102">
        <v>600</v>
      </c>
      <c r="I102">
        <f t="shared" si="28"/>
        <v>720</v>
      </c>
      <c r="J102">
        <f t="shared" si="42"/>
        <v>106200</v>
      </c>
      <c r="K102">
        <f t="shared" si="43"/>
        <v>0</v>
      </c>
      <c r="L102">
        <f t="shared" si="44"/>
        <v>106200</v>
      </c>
      <c r="M102">
        <f t="shared" si="45"/>
        <v>127440</v>
      </c>
    </row>
    <row r="103" spans="1:13" x14ac:dyDescent="0.35">
      <c r="B103" t="s">
        <v>269</v>
      </c>
      <c r="C103">
        <v>177</v>
      </c>
      <c r="D103">
        <v>0</v>
      </c>
      <c r="E103">
        <v>16</v>
      </c>
      <c r="F103" t="s">
        <v>286</v>
      </c>
      <c r="G103">
        <f t="shared" si="37"/>
        <v>2832</v>
      </c>
      <c r="H103">
        <v>2</v>
      </c>
      <c r="I103">
        <f t="shared" si="28"/>
        <v>2.4</v>
      </c>
      <c r="J103">
        <f t="shared" si="42"/>
        <v>5664</v>
      </c>
      <c r="K103">
        <f t="shared" si="43"/>
        <v>0</v>
      </c>
      <c r="L103">
        <f t="shared" si="44"/>
        <v>5664</v>
      </c>
      <c r="M103">
        <f t="shared" si="45"/>
        <v>6796.8</v>
      </c>
    </row>
    <row r="104" spans="1:13" x14ac:dyDescent="0.35">
      <c r="B104" t="s">
        <v>270</v>
      </c>
      <c r="C104">
        <v>177</v>
      </c>
      <c r="D104">
        <v>0</v>
      </c>
      <c r="E104">
        <v>1</v>
      </c>
      <c r="F104" t="s">
        <v>286</v>
      </c>
      <c r="G104">
        <f t="shared" si="37"/>
        <v>177</v>
      </c>
      <c r="H104">
        <v>47</v>
      </c>
      <c r="I104">
        <f t="shared" si="28"/>
        <v>56.4</v>
      </c>
      <c r="J104">
        <f t="shared" si="42"/>
        <v>8319</v>
      </c>
      <c r="K104">
        <f t="shared" si="43"/>
        <v>0</v>
      </c>
      <c r="L104">
        <f t="shared" si="44"/>
        <v>8319</v>
      </c>
      <c r="M104">
        <f t="shared" si="45"/>
        <v>9982.7999999999993</v>
      </c>
    </row>
    <row r="105" spans="1:13" x14ac:dyDescent="0.35">
      <c r="B105" t="s">
        <v>271</v>
      </c>
      <c r="C105">
        <v>177</v>
      </c>
      <c r="D105">
        <v>0</v>
      </c>
      <c r="E105">
        <v>3</v>
      </c>
      <c r="F105" t="s">
        <v>286</v>
      </c>
      <c r="G105">
        <f t="shared" si="37"/>
        <v>531</v>
      </c>
      <c r="H105">
        <v>5</v>
      </c>
      <c r="I105">
        <f t="shared" si="28"/>
        <v>6</v>
      </c>
      <c r="J105">
        <f t="shared" si="42"/>
        <v>2655</v>
      </c>
      <c r="K105">
        <f t="shared" si="43"/>
        <v>0</v>
      </c>
      <c r="L105">
        <f t="shared" si="44"/>
        <v>2655</v>
      </c>
      <c r="M105">
        <f t="shared" si="45"/>
        <v>3186</v>
      </c>
    </row>
    <row r="106" spans="1:13" x14ac:dyDescent="0.35">
      <c r="B106" t="s">
        <v>272</v>
      </c>
      <c r="C106">
        <v>177</v>
      </c>
      <c r="D106">
        <v>0</v>
      </c>
      <c r="E106">
        <v>915</v>
      </c>
      <c r="F106" t="s">
        <v>287</v>
      </c>
      <c r="G106">
        <f t="shared" si="37"/>
        <v>161955</v>
      </c>
      <c r="H106">
        <v>1</v>
      </c>
      <c r="I106">
        <f t="shared" si="28"/>
        <v>1.2</v>
      </c>
      <c r="J106">
        <f t="shared" si="42"/>
        <v>161955</v>
      </c>
      <c r="K106">
        <f t="shared" si="43"/>
        <v>0</v>
      </c>
      <c r="L106">
        <f t="shared" si="44"/>
        <v>161955</v>
      </c>
      <c r="M106">
        <f t="shared" si="45"/>
        <v>194346</v>
      </c>
    </row>
    <row r="107" spans="1:13" x14ac:dyDescent="0.35">
      <c r="B107" t="s">
        <v>273</v>
      </c>
      <c r="C107">
        <v>177</v>
      </c>
      <c r="D107">
        <v>0</v>
      </c>
      <c r="E107">
        <v>8</v>
      </c>
      <c r="F107" t="s">
        <v>288</v>
      </c>
      <c r="G107">
        <f t="shared" si="37"/>
        <v>1416</v>
      </c>
      <c r="H107">
        <v>570</v>
      </c>
      <c r="I107">
        <f t="shared" si="28"/>
        <v>684</v>
      </c>
      <c r="J107">
        <f t="shared" si="42"/>
        <v>807120</v>
      </c>
      <c r="K107">
        <f t="shared" si="43"/>
        <v>0</v>
      </c>
      <c r="L107">
        <f t="shared" si="44"/>
        <v>807120</v>
      </c>
      <c r="M107">
        <f t="shared" si="45"/>
        <v>968544</v>
      </c>
    </row>
    <row r="108" spans="1:13" x14ac:dyDescent="0.35">
      <c r="B108" t="s">
        <v>274</v>
      </c>
      <c r="C108">
        <v>177</v>
      </c>
      <c r="D108">
        <v>0</v>
      </c>
      <c r="E108">
        <v>10</v>
      </c>
      <c r="F108" t="s">
        <v>288</v>
      </c>
      <c r="G108">
        <f t="shared" si="37"/>
        <v>1770</v>
      </c>
      <c r="H108">
        <v>720</v>
      </c>
      <c r="I108">
        <f t="shared" si="28"/>
        <v>864</v>
      </c>
      <c r="J108">
        <f t="shared" si="42"/>
        <v>1274400</v>
      </c>
      <c r="K108">
        <f t="shared" si="43"/>
        <v>0</v>
      </c>
      <c r="L108">
        <f t="shared" si="44"/>
        <v>1274400</v>
      </c>
      <c r="M108">
        <f t="shared" si="45"/>
        <v>1529280</v>
      </c>
    </row>
    <row r="109" spans="1:13" x14ac:dyDescent="0.35">
      <c r="L109" t="s">
        <v>299</v>
      </c>
      <c r="M109">
        <f>SUM(M93:M108)</f>
        <v>3496953.6</v>
      </c>
    </row>
    <row r="111" spans="1:13" x14ac:dyDescent="0.35">
      <c r="A111" t="s">
        <v>300</v>
      </c>
      <c r="B111" t="s">
        <v>258</v>
      </c>
    </row>
    <row r="112" spans="1:13" x14ac:dyDescent="0.35">
      <c r="B112" t="s">
        <v>259</v>
      </c>
      <c r="C112">
        <v>2345</v>
      </c>
      <c r="D112">
        <v>1132</v>
      </c>
      <c r="E112">
        <v>1</v>
      </c>
      <c r="F112" t="s">
        <v>286</v>
      </c>
      <c r="G112">
        <f>SUMIF($B$2:$B$108,B112,$G$2:$G$108)</f>
        <v>3477</v>
      </c>
      <c r="H112">
        <v>380</v>
      </c>
      <c r="I112">
        <v>456</v>
      </c>
      <c r="J112">
        <f t="shared" ref="J112:J116" si="46">C112*E112*H112</f>
        <v>891100</v>
      </c>
      <c r="K112">
        <f>SUMIF($B$2:$B$108,$B112,K$2:K$108)</f>
        <v>430160</v>
      </c>
      <c r="L112">
        <f>SUMIF($B$2:$B$108,$B112,L$2:L$108)</f>
        <v>1321260</v>
      </c>
      <c r="M112">
        <f>SUMIF($B$2:$B$108,$B112,M$2:M$108)</f>
        <v>1585512</v>
      </c>
    </row>
    <row r="113" spans="2:13" x14ac:dyDescent="0.35">
      <c r="B113" t="s">
        <v>260</v>
      </c>
      <c r="C113">
        <v>2345</v>
      </c>
      <c r="D113">
        <v>1132</v>
      </c>
      <c r="E113">
        <v>1</v>
      </c>
      <c r="F113" t="s">
        <v>286</v>
      </c>
      <c r="G113">
        <f t="shared" ref="G113:G127" si="47">SUMIF($B$2:$B$108,B113,$G$2:$G$108)</f>
        <v>21992</v>
      </c>
      <c r="H113">
        <v>190</v>
      </c>
      <c r="I113">
        <v>228</v>
      </c>
      <c r="J113">
        <f t="shared" si="46"/>
        <v>445550</v>
      </c>
      <c r="K113">
        <f t="shared" ref="K113:M127" si="48">SUMIF($B$2:$B$108,$B113,K$2:K$108)</f>
        <v>1330190</v>
      </c>
      <c r="L113">
        <f t="shared" si="48"/>
        <v>4178480</v>
      </c>
      <c r="M113">
        <f t="shared" si="48"/>
        <v>5014176</v>
      </c>
    </row>
    <row r="114" spans="2:13" x14ac:dyDescent="0.35">
      <c r="B114" t="s">
        <v>261</v>
      </c>
      <c r="C114">
        <v>2345</v>
      </c>
      <c r="D114">
        <v>1132</v>
      </c>
      <c r="E114">
        <v>1</v>
      </c>
      <c r="F114" t="s">
        <v>286</v>
      </c>
      <c r="G114">
        <f t="shared" si="47"/>
        <v>8063</v>
      </c>
      <c r="H114">
        <v>190</v>
      </c>
      <c r="I114">
        <v>228</v>
      </c>
      <c r="J114">
        <f t="shared" si="46"/>
        <v>445550</v>
      </c>
      <c r="K114">
        <f t="shared" si="48"/>
        <v>500080</v>
      </c>
      <c r="L114">
        <f t="shared" si="48"/>
        <v>1531970</v>
      </c>
      <c r="M114">
        <f t="shared" si="48"/>
        <v>1838364</v>
      </c>
    </row>
    <row r="115" spans="2:13" x14ac:dyDescent="0.35">
      <c r="B115" t="s">
        <v>262</v>
      </c>
      <c r="C115">
        <v>2345</v>
      </c>
      <c r="D115">
        <v>1132</v>
      </c>
      <c r="E115">
        <v>1</v>
      </c>
      <c r="F115" t="s">
        <v>286</v>
      </c>
      <c r="G115">
        <f t="shared" si="47"/>
        <v>3477</v>
      </c>
      <c r="H115">
        <v>270</v>
      </c>
      <c r="I115">
        <v>324</v>
      </c>
      <c r="J115">
        <f t="shared" si="46"/>
        <v>633150</v>
      </c>
      <c r="K115">
        <f t="shared" si="48"/>
        <v>305640</v>
      </c>
      <c r="L115">
        <f t="shared" si="48"/>
        <v>938790</v>
      </c>
      <c r="M115">
        <f t="shared" si="48"/>
        <v>1126548</v>
      </c>
    </row>
    <row r="116" spans="2:13" x14ac:dyDescent="0.35">
      <c r="B116" t="s">
        <v>263</v>
      </c>
      <c r="C116">
        <v>2345</v>
      </c>
      <c r="D116">
        <v>1132</v>
      </c>
      <c r="E116">
        <v>1</v>
      </c>
      <c r="F116" t="s">
        <v>286</v>
      </c>
      <c r="G116">
        <f t="shared" si="47"/>
        <v>3477</v>
      </c>
      <c r="H116">
        <v>440</v>
      </c>
      <c r="I116">
        <v>528</v>
      </c>
      <c r="J116">
        <f t="shared" si="46"/>
        <v>1031800</v>
      </c>
      <c r="K116">
        <f t="shared" si="48"/>
        <v>498080</v>
      </c>
      <c r="L116">
        <f t="shared" si="48"/>
        <v>1529880</v>
      </c>
      <c r="M116">
        <f t="shared" si="48"/>
        <v>1835856</v>
      </c>
    </row>
    <row r="117" spans="2:13" x14ac:dyDescent="0.35">
      <c r="B117" t="s">
        <v>264</v>
      </c>
    </row>
    <row r="118" spans="2:13" x14ac:dyDescent="0.35">
      <c r="B118" t="s">
        <v>265</v>
      </c>
      <c r="C118">
        <v>2345</v>
      </c>
      <c r="D118">
        <v>1132</v>
      </c>
      <c r="E118">
        <v>1</v>
      </c>
      <c r="F118" t="s">
        <v>286</v>
      </c>
      <c r="G118">
        <f t="shared" si="47"/>
        <v>3477</v>
      </c>
      <c r="H118">
        <v>220</v>
      </c>
      <c r="I118">
        <v>264</v>
      </c>
      <c r="J118">
        <v>515900</v>
      </c>
      <c r="K118">
        <f t="shared" si="48"/>
        <v>249040</v>
      </c>
      <c r="L118">
        <f t="shared" si="48"/>
        <v>764940</v>
      </c>
      <c r="M118">
        <f t="shared" si="48"/>
        <v>917928</v>
      </c>
    </row>
    <row r="119" spans="2:13" x14ac:dyDescent="0.35">
      <c r="B119" t="s">
        <v>266</v>
      </c>
      <c r="C119">
        <v>2345</v>
      </c>
      <c r="D119">
        <v>1132</v>
      </c>
      <c r="E119">
        <v>1</v>
      </c>
      <c r="F119" t="s">
        <v>286</v>
      </c>
      <c r="G119">
        <f t="shared" si="47"/>
        <v>3477</v>
      </c>
      <c r="H119">
        <v>49</v>
      </c>
      <c r="I119">
        <v>58.8</v>
      </c>
      <c r="J119">
        <v>114905</v>
      </c>
      <c r="K119">
        <f t="shared" si="48"/>
        <v>55468</v>
      </c>
      <c r="L119">
        <f t="shared" si="48"/>
        <v>170373</v>
      </c>
      <c r="M119">
        <f t="shared" si="48"/>
        <v>204447.6</v>
      </c>
    </row>
    <row r="120" spans="2:13" x14ac:dyDescent="0.35">
      <c r="B120" t="s">
        <v>267</v>
      </c>
      <c r="C120">
        <v>2345</v>
      </c>
      <c r="D120">
        <v>1132</v>
      </c>
      <c r="E120">
        <v>1</v>
      </c>
      <c r="F120" t="s">
        <v>286</v>
      </c>
      <c r="G120">
        <f t="shared" si="47"/>
        <v>3477</v>
      </c>
      <c r="H120">
        <v>26</v>
      </c>
      <c r="I120">
        <v>31.2</v>
      </c>
      <c r="J120">
        <v>60970</v>
      </c>
      <c r="K120">
        <f t="shared" si="48"/>
        <v>29432</v>
      </c>
      <c r="L120">
        <f t="shared" si="48"/>
        <v>90402</v>
      </c>
      <c r="M120">
        <f t="shared" si="48"/>
        <v>108482.39999999998</v>
      </c>
    </row>
    <row r="121" spans="2:13" x14ac:dyDescent="0.35">
      <c r="B121" t="s">
        <v>268</v>
      </c>
      <c r="C121">
        <v>2345</v>
      </c>
      <c r="D121">
        <v>1132</v>
      </c>
      <c r="E121">
        <v>1</v>
      </c>
      <c r="F121" t="s">
        <v>286</v>
      </c>
      <c r="G121">
        <f t="shared" si="47"/>
        <v>3477</v>
      </c>
      <c r="H121">
        <v>600</v>
      </c>
      <c r="I121">
        <v>720</v>
      </c>
      <c r="J121">
        <v>1407000</v>
      </c>
      <c r="K121">
        <f t="shared" si="48"/>
        <v>679200</v>
      </c>
      <c r="L121">
        <f t="shared" si="48"/>
        <v>2086200</v>
      </c>
      <c r="M121">
        <f t="shared" si="48"/>
        <v>2503440</v>
      </c>
    </row>
    <row r="122" spans="2:13" x14ac:dyDescent="0.35">
      <c r="B122" t="s">
        <v>269</v>
      </c>
      <c r="C122">
        <v>2345</v>
      </c>
      <c r="D122">
        <v>1132</v>
      </c>
      <c r="E122">
        <v>16</v>
      </c>
      <c r="F122" t="s">
        <v>286</v>
      </c>
      <c r="G122">
        <f t="shared" si="47"/>
        <v>55632</v>
      </c>
      <c r="H122">
        <v>2</v>
      </c>
      <c r="I122">
        <v>2.4</v>
      </c>
      <c r="J122">
        <v>75040</v>
      </c>
      <c r="K122">
        <f t="shared" si="48"/>
        <v>36224</v>
      </c>
      <c r="L122">
        <f t="shared" si="48"/>
        <v>111264</v>
      </c>
      <c r="M122">
        <f t="shared" si="48"/>
        <v>133516.80000000002</v>
      </c>
    </row>
    <row r="123" spans="2:13" x14ac:dyDescent="0.35">
      <c r="B123" t="s">
        <v>270</v>
      </c>
      <c r="C123">
        <v>2345</v>
      </c>
      <c r="D123">
        <v>1132</v>
      </c>
      <c r="E123">
        <v>1</v>
      </c>
      <c r="F123" t="s">
        <v>286</v>
      </c>
      <c r="G123">
        <f t="shared" si="47"/>
        <v>3477</v>
      </c>
      <c r="H123">
        <v>47</v>
      </c>
      <c r="I123">
        <v>56.4</v>
      </c>
      <c r="J123">
        <v>104881</v>
      </c>
      <c r="K123">
        <f t="shared" si="48"/>
        <v>50348</v>
      </c>
      <c r="L123">
        <f t="shared" si="48"/>
        <v>155229</v>
      </c>
      <c r="M123">
        <f t="shared" si="48"/>
        <v>186274.79999999996</v>
      </c>
    </row>
    <row r="124" spans="2:13" x14ac:dyDescent="0.35">
      <c r="B124" t="s">
        <v>271</v>
      </c>
      <c r="C124">
        <v>2345</v>
      </c>
      <c r="D124">
        <v>1132</v>
      </c>
      <c r="E124">
        <v>3</v>
      </c>
      <c r="F124" t="s">
        <v>286</v>
      </c>
      <c r="G124">
        <f t="shared" si="47"/>
        <v>10431</v>
      </c>
      <c r="H124">
        <v>5</v>
      </c>
      <c r="I124">
        <v>6</v>
      </c>
      <c r="J124">
        <v>35175</v>
      </c>
      <c r="K124">
        <f t="shared" si="48"/>
        <v>16980</v>
      </c>
      <c r="L124">
        <f t="shared" si="48"/>
        <v>52155</v>
      </c>
      <c r="M124">
        <f t="shared" si="48"/>
        <v>62586</v>
      </c>
    </row>
    <row r="125" spans="2:13" x14ac:dyDescent="0.35">
      <c r="B125" t="s">
        <v>272</v>
      </c>
      <c r="C125">
        <v>2345</v>
      </c>
      <c r="D125">
        <v>1132</v>
      </c>
      <c r="E125">
        <v>915</v>
      </c>
      <c r="F125" t="s">
        <v>287</v>
      </c>
      <c r="G125">
        <f t="shared" si="47"/>
        <v>3181455</v>
      </c>
      <c r="H125">
        <v>1</v>
      </c>
      <c r="I125">
        <v>1.2</v>
      </c>
      <c r="J125">
        <v>2145675</v>
      </c>
      <c r="K125">
        <f t="shared" si="48"/>
        <v>1035780</v>
      </c>
      <c r="L125">
        <f t="shared" si="48"/>
        <v>3181455</v>
      </c>
      <c r="M125">
        <f t="shared" si="48"/>
        <v>3817746</v>
      </c>
    </row>
    <row r="126" spans="2:13" x14ac:dyDescent="0.35">
      <c r="B126" t="s">
        <v>273</v>
      </c>
      <c r="C126">
        <v>2345</v>
      </c>
      <c r="D126">
        <v>1132</v>
      </c>
      <c r="E126">
        <v>8</v>
      </c>
      <c r="F126" t="s">
        <v>288</v>
      </c>
      <c r="G126">
        <f t="shared" si="47"/>
        <v>27816</v>
      </c>
      <c r="H126">
        <v>570</v>
      </c>
      <c r="I126">
        <v>684</v>
      </c>
      <c r="J126">
        <v>13366500</v>
      </c>
      <c r="K126">
        <f t="shared" si="48"/>
        <v>5161920</v>
      </c>
      <c r="L126">
        <f t="shared" si="48"/>
        <v>15855120</v>
      </c>
      <c r="M126">
        <f t="shared" si="48"/>
        <v>19026144</v>
      </c>
    </row>
    <row r="127" spans="2:13" x14ac:dyDescent="0.35">
      <c r="B127" t="s">
        <v>274</v>
      </c>
      <c r="C127">
        <v>2345</v>
      </c>
      <c r="D127">
        <v>1132</v>
      </c>
      <c r="E127">
        <v>10</v>
      </c>
      <c r="F127" t="s">
        <v>288</v>
      </c>
      <c r="G127">
        <f t="shared" si="47"/>
        <v>34770</v>
      </c>
      <c r="H127">
        <v>720</v>
      </c>
      <c r="I127">
        <v>864</v>
      </c>
      <c r="J127">
        <v>23637600</v>
      </c>
      <c r="K127">
        <f t="shared" si="48"/>
        <v>8150400</v>
      </c>
      <c r="L127">
        <f t="shared" si="48"/>
        <v>25034400</v>
      </c>
      <c r="M127">
        <f t="shared" si="48"/>
        <v>30041280</v>
      </c>
    </row>
    <row r="128" spans="2:13" x14ac:dyDescent="0.35">
      <c r="M128">
        <f>SUM(M112:M127)</f>
        <v>68402301.599999994</v>
      </c>
    </row>
    <row r="132" spans="8:9" x14ac:dyDescent="0.35">
      <c r="I132" t="s">
        <v>301</v>
      </c>
    </row>
    <row r="133" spans="8:9" x14ac:dyDescent="0.35">
      <c r="H133" t="s">
        <v>302</v>
      </c>
      <c r="I133">
        <v>3477</v>
      </c>
    </row>
    <row r="134" spans="8:9" x14ac:dyDescent="0.35">
      <c r="H134" t="s">
        <v>303</v>
      </c>
      <c r="I134">
        <v>3765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árok31"/>
  <dimension ref="A1:A9"/>
  <sheetViews>
    <sheetView workbookViewId="0">
      <selection activeCell="A2" sqref="A2:A9"/>
    </sheetView>
  </sheetViews>
  <sheetFormatPr defaultColWidth="8.81640625" defaultRowHeight="14.5" x14ac:dyDescent="0.35"/>
  <cols>
    <col min="1" max="1" width="37.453125" bestFit="1" customWidth="1"/>
  </cols>
  <sheetData>
    <row r="1" spans="1:1" x14ac:dyDescent="0.35">
      <c r="A1" t="s">
        <v>60</v>
      </c>
    </row>
    <row r="2" spans="1:1" x14ac:dyDescent="0.35">
      <c r="A2" t="s">
        <v>53</v>
      </c>
    </row>
    <row r="3" spans="1:1" x14ac:dyDescent="0.35">
      <c r="A3" t="s">
        <v>39</v>
      </c>
    </row>
    <row r="4" spans="1:1" x14ac:dyDescent="0.35">
      <c r="A4" t="s">
        <v>54</v>
      </c>
    </row>
    <row r="5" spans="1:1" x14ac:dyDescent="0.35">
      <c r="A5" t="s">
        <v>55</v>
      </c>
    </row>
    <row r="6" spans="1:1" x14ac:dyDescent="0.35">
      <c r="A6" t="s">
        <v>56</v>
      </c>
    </row>
    <row r="7" spans="1:1" x14ac:dyDescent="0.35">
      <c r="A7" t="s">
        <v>57</v>
      </c>
    </row>
    <row r="8" spans="1:1" x14ac:dyDescent="0.35">
      <c r="A8" t="s">
        <v>58</v>
      </c>
    </row>
    <row r="9" spans="1:1" x14ac:dyDescent="0.35">
      <c r="A9"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árok22">
    <tabColor rgb="FFFFFFCC"/>
  </sheetPr>
  <dimension ref="A1:I138"/>
  <sheetViews>
    <sheetView view="pageBreakPreview" zoomScale="80" zoomScaleNormal="80" zoomScaleSheetLayoutView="80" workbookViewId="0">
      <selection activeCell="S53" sqref="S53"/>
    </sheetView>
  </sheetViews>
  <sheetFormatPr defaultColWidth="8.81640625" defaultRowHeight="14.5" x14ac:dyDescent="0.35"/>
  <cols>
    <col min="1" max="1" width="26" customWidth="1"/>
    <col min="2" max="2" width="11.453125" customWidth="1"/>
    <col min="4" max="4" width="20.81640625" customWidth="1"/>
    <col min="6" max="8" width="12.453125" bestFit="1" customWidth="1"/>
    <col min="9" max="9" width="13.1796875" bestFit="1" customWidth="1"/>
  </cols>
  <sheetData>
    <row r="1" spans="1:9" ht="15" thickBot="1" x14ac:dyDescent="0.4"/>
    <row r="2" spans="1:9" x14ac:dyDescent="0.35">
      <c r="A2" s="58" t="e">
        <f>#REF!</f>
        <v>#REF!</v>
      </c>
      <c r="B2" s="59"/>
      <c r="C2" s="60"/>
      <c r="D2" s="64" t="s">
        <v>17</v>
      </c>
      <c r="E2" s="65"/>
      <c r="F2" s="10" t="s">
        <v>19</v>
      </c>
      <c r="G2" s="10" t="s">
        <v>20</v>
      </c>
      <c r="H2" s="10" t="s">
        <v>21</v>
      </c>
      <c r="I2" s="10" t="s">
        <v>23</v>
      </c>
    </row>
    <row r="3" spans="1:9" ht="15" thickBot="1" x14ac:dyDescent="0.4">
      <c r="A3" s="61"/>
      <c r="B3" s="62"/>
      <c r="C3" s="63"/>
      <c r="D3" s="11" t="s">
        <v>25</v>
      </c>
      <c r="E3" s="12" t="s">
        <v>22</v>
      </c>
      <c r="F3" s="5" t="s">
        <v>22</v>
      </c>
      <c r="G3" s="5" t="s">
        <v>22</v>
      </c>
      <c r="H3" s="5" t="s">
        <v>22</v>
      </c>
      <c r="I3" s="5" t="s">
        <v>22</v>
      </c>
    </row>
    <row r="4" spans="1:9" ht="15" customHeight="1" x14ac:dyDescent="0.35">
      <c r="A4" s="52" t="s">
        <v>16</v>
      </c>
      <c r="B4" s="55" t="s">
        <v>24</v>
      </c>
      <c r="C4" s="6" t="s">
        <v>2</v>
      </c>
      <c r="D4" s="13" t="e">
        <f>IF(E4=#REF!,"OK","Chyba počtu FTE")</f>
        <v>#REF!</v>
      </c>
      <c r="E4" s="14">
        <f t="shared" ref="E4:E33" si="0">F4+G4+H4+I4</f>
        <v>0</v>
      </c>
      <c r="F4" s="7"/>
      <c r="G4" s="7"/>
      <c r="H4" s="7"/>
      <c r="I4" s="7"/>
    </row>
    <row r="5" spans="1:9" x14ac:dyDescent="0.35">
      <c r="A5" s="53"/>
      <c r="B5" s="56"/>
      <c r="C5" s="3" t="s">
        <v>3</v>
      </c>
      <c r="D5" s="15" t="e">
        <f>IF(E5=#REF!,"OK","Chyba počtu FTE")</f>
        <v>#REF!</v>
      </c>
      <c r="E5" s="16">
        <f t="shared" si="0"/>
        <v>0</v>
      </c>
      <c r="F5" s="8"/>
      <c r="G5" s="8"/>
      <c r="H5" s="8"/>
      <c r="I5" s="8"/>
    </row>
    <row r="6" spans="1:9" x14ac:dyDescent="0.35">
      <c r="A6" s="53"/>
      <c r="B6" s="56"/>
      <c r="C6" s="3" t="s">
        <v>4</v>
      </c>
      <c r="D6" s="15" t="e">
        <f>IF(E6=#REF!,"OK","Chyba počtu FTE")</f>
        <v>#REF!</v>
      </c>
      <c r="E6" s="16">
        <f t="shared" si="0"/>
        <v>0</v>
      </c>
      <c r="F6" s="8"/>
      <c r="G6" s="8"/>
      <c r="H6" s="8"/>
      <c r="I6" s="8"/>
    </row>
    <row r="7" spans="1:9" x14ac:dyDescent="0.35">
      <c r="A7" s="53"/>
      <c r="B7" s="56"/>
      <c r="C7" s="3" t="s">
        <v>5</v>
      </c>
      <c r="D7" s="15" t="e">
        <f>IF(E7=#REF!,"OK","Chyba počtu FTE")</f>
        <v>#REF!</v>
      </c>
      <c r="E7" s="16">
        <f t="shared" si="0"/>
        <v>0</v>
      </c>
      <c r="F7" s="8"/>
      <c r="G7" s="8"/>
      <c r="H7" s="8"/>
      <c r="I7" s="8"/>
    </row>
    <row r="8" spans="1:9" x14ac:dyDescent="0.35">
      <c r="A8" s="53"/>
      <c r="B8" s="56"/>
      <c r="C8" s="3" t="s">
        <v>6</v>
      </c>
      <c r="D8" s="15" t="e">
        <f>IF(E8=#REF!,"OK","Chyba počtu FTE")</f>
        <v>#REF!</v>
      </c>
      <c r="E8" s="16">
        <f t="shared" si="0"/>
        <v>0</v>
      </c>
      <c r="F8" s="8"/>
      <c r="G8" s="8"/>
      <c r="H8" s="8"/>
      <c r="I8" s="8"/>
    </row>
    <row r="9" spans="1:9" x14ac:dyDescent="0.35">
      <c r="A9" s="53"/>
      <c r="B9" s="56"/>
      <c r="C9" s="3" t="s">
        <v>7</v>
      </c>
      <c r="D9" s="15" t="e">
        <f>IF(E9=#REF!,"OK","Chyba počtu FTE")</f>
        <v>#REF!</v>
      </c>
      <c r="E9" s="16">
        <f t="shared" si="0"/>
        <v>0</v>
      </c>
      <c r="F9" s="8"/>
      <c r="G9" s="8"/>
      <c r="H9" s="8"/>
      <c r="I9" s="8"/>
    </row>
    <row r="10" spans="1:9" x14ac:dyDescent="0.35">
      <c r="A10" s="53"/>
      <c r="B10" s="56"/>
      <c r="C10" s="3" t="s">
        <v>8</v>
      </c>
      <c r="D10" s="15" t="e">
        <f>IF(E10=#REF!,"OK","Chyba počtu FTE")</f>
        <v>#REF!</v>
      </c>
      <c r="E10" s="16">
        <f t="shared" si="0"/>
        <v>0</v>
      </c>
      <c r="F10" s="8"/>
      <c r="G10" s="8"/>
      <c r="H10" s="8"/>
      <c r="I10" s="8"/>
    </row>
    <row r="11" spans="1:9" x14ac:dyDescent="0.35">
      <c r="A11" s="53"/>
      <c r="B11" s="56"/>
      <c r="C11" s="3" t="s">
        <v>9</v>
      </c>
      <c r="D11" s="15" t="e">
        <f>IF(E11=#REF!,"OK","Chyba počtu FTE")</f>
        <v>#REF!</v>
      </c>
      <c r="E11" s="16">
        <f t="shared" si="0"/>
        <v>0</v>
      </c>
      <c r="F11" s="8"/>
      <c r="G11" s="8"/>
      <c r="H11" s="8"/>
      <c r="I11" s="8"/>
    </row>
    <row r="12" spans="1:9" x14ac:dyDescent="0.35">
      <c r="A12" s="53"/>
      <c r="B12" s="56"/>
      <c r="C12" s="3" t="s">
        <v>10</v>
      </c>
      <c r="D12" s="15" t="e">
        <f>IF(E12=#REF!,"OK","Chyba počtu FTE")</f>
        <v>#REF!</v>
      </c>
      <c r="E12" s="16">
        <f t="shared" si="0"/>
        <v>0</v>
      </c>
      <c r="F12" s="8"/>
      <c r="G12" s="8"/>
      <c r="H12" s="8"/>
      <c r="I12" s="8"/>
    </row>
    <row r="13" spans="1:9" ht="15" thickBot="1" x14ac:dyDescent="0.4">
      <c r="A13" s="53"/>
      <c r="B13" s="56"/>
      <c r="C13" s="3" t="s">
        <v>11</v>
      </c>
      <c r="D13" s="17" t="e">
        <f>IF(E13=#REF!,"OK","Chyba počtu FTE")</f>
        <v>#REF!</v>
      </c>
      <c r="E13" s="18">
        <f t="shared" si="0"/>
        <v>0</v>
      </c>
      <c r="F13" s="9"/>
      <c r="G13" s="9"/>
      <c r="H13" s="9"/>
      <c r="I13" s="9"/>
    </row>
    <row r="14" spans="1:9" ht="15" customHeight="1" x14ac:dyDescent="0.35">
      <c r="A14" s="52" t="s">
        <v>15</v>
      </c>
      <c r="B14" s="55" t="s">
        <v>13</v>
      </c>
      <c r="C14" s="6" t="s">
        <v>2</v>
      </c>
      <c r="D14" s="14" t="e">
        <f>IF(E14=#REF!,"OK","Chyba počtu podaní")</f>
        <v>#REF!</v>
      </c>
      <c r="E14" s="19">
        <f t="shared" si="0"/>
        <v>0</v>
      </c>
      <c r="F14" s="7"/>
      <c r="G14" s="7"/>
      <c r="H14" s="7"/>
      <c r="I14" s="7"/>
    </row>
    <row r="15" spans="1:9" x14ac:dyDescent="0.35">
      <c r="A15" s="53"/>
      <c r="B15" s="56"/>
      <c r="C15" s="3" t="s">
        <v>3</v>
      </c>
      <c r="D15" s="15" t="e">
        <f>IF(E15=#REF!,"OK","Chyba počtu podaní")</f>
        <v>#REF!</v>
      </c>
      <c r="E15" s="16">
        <f t="shared" si="0"/>
        <v>0</v>
      </c>
      <c r="F15" s="8"/>
      <c r="G15" s="8"/>
      <c r="H15" s="8"/>
      <c r="I15" s="8"/>
    </row>
    <row r="16" spans="1:9" x14ac:dyDescent="0.35">
      <c r="A16" s="53"/>
      <c r="B16" s="56"/>
      <c r="C16" s="3" t="s">
        <v>4</v>
      </c>
      <c r="D16" s="15" t="e">
        <f>IF(E16=#REF!,"OK","Chyba počtu podaní")</f>
        <v>#REF!</v>
      </c>
      <c r="E16" s="16">
        <f t="shared" si="0"/>
        <v>0</v>
      </c>
      <c r="F16" s="8"/>
      <c r="G16" s="8"/>
      <c r="H16" s="8"/>
      <c r="I16" s="8"/>
    </row>
    <row r="17" spans="1:9" x14ac:dyDescent="0.35">
      <c r="A17" s="53"/>
      <c r="B17" s="56"/>
      <c r="C17" s="3" t="s">
        <v>5</v>
      </c>
      <c r="D17" s="15" t="e">
        <f>IF(E17=#REF!,"OK","Chyba počtu podaní")</f>
        <v>#REF!</v>
      </c>
      <c r="E17" s="16">
        <f t="shared" si="0"/>
        <v>0</v>
      </c>
      <c r="F17" s="8"/>
      <c r="G17" s="8"/>
      <c r="H17" s="8"/>
      <c r="I17" s="8"/>
    </row>
    <row r="18" spans="1:9" x14ac:dyDescent="0.35">
      <c r="A18" s="53"/>
      <c r="B18" s="56"/>
      <c r="C18" s="3" t="s">
        <v>6</v>
      </c>
      <c r="D18" s="15" t="e">
        <f>IF(E18=#REF!,"OK","Chyba počtu podaní")</f>
        <v>#REF!</v>
      </c>
      <c r="E18" s="16">
        <f t="shared" si="0"/>
        <v>0</v>
      </c>
      <c r="F18" s="8"/>
      <c r="G18" s="8"/>
      <c r="H18" s="8"/>
      <c r="I18" s="8"/>
    </row>
    <row r="19" spans="1:9" x14ac:dyDescent="0.35">
      <c r="A19" s="53"/>
      <c r="B19" s="56"/>
      <c r="C19" s="3" t="s">
        <v>7</v>
      </c>
      <c r="D19" s="15" t="e">
        <f>IF(E19=#REF!,"OK","Chyba počtu podaní")</f>
        <v>#REF!</v>
      </c>
      <c r="E19" s="16">
        <f t="shared" si="0"/>
        <v>0</v>
      </c>
      <c r="F19" s="8"/>
      <c r="G19" s="8"/>
      <c r="H19" s="8"/>
      <c r="I19" s="8"/>
    </row>
    <row r="20" spans="1:9" x14ac:dyDescent="0.35">
      <c r="A20" s="53"/>
      <c r="B20" s="56"/>
      <c r="C20" s="3" t="s">
        <v>8</v>
      </c>
      <c r="D20" s="15" t="e">
        <f>IF(E20=#REF!,"OK","Chyba počtu podaní")</f>
        <v>#REF!</v>
      </c>
      <c r="E20" s="16">
        <f t="shared" si="0"/>
        <v>0</v>
      </c>
      <c r="F20" s="8"/>
      <c r="G20" s="8"/>
      <c r="H20" s="8"/>
      <c r="I20" s="8"/>
    </row>
    <row r="21" spans="1:9" x14ac:dyDescent="0.35">
      <c r="A21" s="53"/>
      <c r="B21" s="56"/>
      <c r="C21" s="3" t="s">
        <v>9</v>
      </c>
      <c r="D21" s="15" t="e">
        <f>IF(E21=#REF!,"OK","Chyba počtu podaní")</f>
        <v>#REF!</v>
      </c>
      <c r="E21" s="16">
        <f t="shared" si="0"/>
        <v>0</v>
      </c>
      <c r="F21" s="8"/>
      <c r="G21" s="8"/>
      <c r="H21" s="8"/>
      <c r="I21" s="8"/>
    </row>
    <row r="22" spans="1:9" x14ac:dyDescent="0.35">
      <c r="A22" s="53"/>
      <c r="B22" s="56"/>
      <c r="C22" s="3" t="s">
        <v>10</v>
      </c>
      <c r="D22" s="15" t="e">
        <f>IF(E22=#REF!,"OK","Chyba počtu podaní")</f>
        <v>#REF!</v>
      </c>
      <c r="E22" s="16">
        <f t="shared" si="0"/>
        <v>0</v>
      </c>
      <c r="F22" s="8"/>
      <c r="G22" s="8"/>
      <c r="H22" s="8"/>
      <c r="I22" s="8"/>
    </row>
    <row r="23" spans="1:9" ht="15" thickBot="1" x14ac:dyDescent="0.4">
      <c r="A23" s="54"/>
      <c r="B23" s="57"/>
      <c r="C23" s="4" t="s">
        <v>11</v>
      </c>
      <c r="D23" s="15" t="e">
        <f>IF(E23=#REF!,"OK","Chyba počtu podaní")</f>
        <v>#REF!</v>
      </c>
      <c r="E23" s="16">
        <f t="shared" si="0"/>
        <v>0</v>
      </c>
      <c r="F23" s="8"/>
      <c r="G23" s="8"/>
      <c r="H23" s="8"/>
      <c r="I23" s="8"/>
    </row>
    <row r="24" spans="1:9" x14ac:dyDescent="0.35">
      <c r="A24" s="52" t="s">
        <v>14</v>
      </c>
      <c r="B24" s="55" t="s">
        <v>1</v>
      </c>
      <c r="C24" s="6" t="s">
        <v>2</v>
      </c>
      <c r="D24" s="14" t="e">
        <f>IF(E24=#REF!,"OK","Chyba")</f>
        <v>#REF!</v>
      </c>
      <c r="E24" s="19">
        <f t="shared" si="0"/>
        <v>0</v>
      </c>
      <c r="F24" s="7"/>
      <c r="G24" s="7"/>
      <c r="H24" s="7"/>
      <c r="I24" s="7"/>
    </row>
    <row r="25" spans="1:9" x14ac:dyDescent="0.35">
      <c r="A25" s="53"/>
      <c r="B25" s="56"/>
      <c r="C25" s="3" t="s">
        <v>3</v>
      </c>
      <c r="D25" s="15" t="e">
        <f>IF(E25=#REF!,"OK","Chyba")</f>
        <v>#REF!</v>
      </c>
      <c r="E25" s="16">
        <f t="shared" si="0"/>
        <v>0</v>
      </c>
      <c r="F25" s="8"/>
      <c r="G25" s="8"/>
      <c r="H25" s="8"/>
      <c r="I25" s="8"/>
    </row>
    <row r="26" spans="1:9" x14ac:dyDescent="0.35">
      <c r="A26" s="53"/>
      <c r="B26" s="56"/>
      <c r="C26" s="3" t="s">
        <v>4</v>
      </c>
      <c r="D26" s="15" t="e">
        <f>IF(E26=#REF!,"OK","Chyba")</f>
        <v>#REF!</v>
      </c>
      <c r="E26" s="16">
        <f t="shared" si="0"/>
        <v>0</v>
      </c>
      <c r="F26" s="8"/>
      <c r="G26" s="8"/>
      <c r="H26" s="8"/>
      <c r="I26" s="8"/>
    </row>
    <row r="27" spans="1:9" x14ac:dyDescent="0.35">
      <c r="A27" s="53"/>
      <c r="B27" s="56"/>
      <c r="C27" s="3" t="s">
        <v>5</v>
      </c>
      <c r="D27" s="15" t="e">
        <f>IF(E27=#REF!,"OK","Chyba")</f>
        <v>#REF!</v>
      </c>
      <c r="E27" s="16">
        <f t="shared" si="0"/>
        <v>0</v>
      </c>
      <c r="F27" s="8"/>
      <c r="G27" s="8"/>
      <c r="H27" s="8"/>
      <c r="I27" s="8"/>
    </row>
    <row r="28" spans="1:9" x14ac:dyDescent="0.35">
      <c r="A28" s="53"/>
      <c r="B28" s="56"/>
      <c r="C28" s="3" t="s">
        <v>6</v>
      </c>
      <c r="D28" s="15" t="e">
        <f>IF(E28=#REF!,"OK","Chyba")</f>
        <v>#REF!</v>
      </c>
      <c r="E28" s="16">
        <f t="shared" si="0"/>
        <v>0</v>
      </c>
      <c r="F28" s="8"/>
      <c r="G28" s="8"/>
      <c r="H28" s="8"/>
      <c r="I28" s="8"/>
    </row>
    <row r="29" spans="1:9" x14ac:dyDescent="0.35">
      <c r="A29" s="53"/>
      <c r="B29" s="56"/>
      <c r="C29" s="3" t="s">
        <v>7</v>
      </c>
      <c r="D29" s="15" t="e">
        <f>IF(E29=#REF!,"OK","Chyba")</f>
        <v>#REF!</v>
      </c>
      <c r="E29" s="16">
        <f t="shared" si="0"/>
        <v>0</v>
      </c>
      <c r="F29" s="8"/>
      <c r="G29" s="8"/>
      <c r="H29" s="8"/>
      <c r="I29" s="8"/>
    </row>
    <row r="30" spans="1:9" x14ac:dyDescent="0.35">
      <c r="A30" s="53"/>
      <c r="B30" s="56"/>
      <c r="C30" s="3" t="s">
        <v>8</v>
      </c>
      <c r="D30" s="15" t="e">
        <f>IF(E30=#REF!,"OK","Chyba")</f>
        <v>#REF!</v>
      </c>
      <c r="E30" s="16">
        <f t="shared" si="0"/>
        <v>0</v>
      </c>
      <c r="F30" s="8"/>
      <c r="G30" s="8"/>
      <c r="H30" s="8"/>
      <c r="I30" s="8"/>
    </row>
    <row r="31" spans="1:9" x14ac:dyDescent="0.35">
      <c r="A31" s="53"/>
      <c r="B31" s="56"/>
      <c r="C31" s="3" t="s">
        <v>9</v>
      </c>
      <c r="D31" s="15" t="e">
        <f>IF(E31=#REF!,"OK","Chyba")</f>
        <v>#REF!</v>
      </c>
      <c r="E31" s="16">
        <f t="shared" si="0"/>
        <v>0</v>
      </c>
      <c r="F31" s="8"/>
      <c r="G31" s="8"/>
      <c r="H31" s="8"/>
      <c r="I31" s="8"/>
    </row>
    <row r="32" spans="1:9" x14ac:dyDescent="0.35">
      <c r="A32" s="53"/>
      <c r="B32" s="56"/>
      <c r="C32" s="3" t="s">
        <v>10</v>
      </c>
      <c r="D32" s="15" t="e">
        <f>IF(E32=#REF!,"OK","Chyba")</f>
        <v>#REF!</v>
      </c>
      <c r="E32" s="16">
        <f t="shared" si="0"/>
        <v>0</v>
      </c>
      <c r="F32" s="8"/>
      <c r="G32" s="8"/>
      <c r="H32" s="8"/>
      <c r="I32" s="8"/>
    </row>
    <row r="33" spans="1:9" ht="15" thickBot="1" x14ac:dyDescent="0.4">
      <c r="A33" s="54"/>
      <c r="B33" s="57"/>
      <c r="C33" s="4" t="s">
        <v>11</v>
      </c>
      <c r="D33" s="15" t="e">
        <f>IF(E33=#REF!,"OK","Chyba")</f>
        <v>#REF!</v>
      </c>
      <c r="E33" s="16">
        <f t="shared" si="0"/>
        <v>0</v>
      </c>
      <c r="F33" s="8"/>
      <c r="G33" s="8"/>
      <c r="H33" s="8"/>
      <c r="I33" s="8"/>
    </row>
    <row r="34" spans="1:9" x14ac:dyDescent="0.35">
      <c r="A34" s="1"/>
      <c r="B34" s="2"/>
    </row>
    <row r="35" spans="1:9" x14ac:dyDescent="0.35">
      <c r="A35" s="1"/>
      <c r="B35" s="2"/>
    </row>
    <row r="36" spans="1:9" ht="15" thickBot="1" x14ac:dyDescent="0.4">
      <c r="A36" s="1"/>
      <c r="B36" s="2"/>
    </row>
    <row r="37" spans="1:9" x14ac:dyDescent="0.35">
      <c r="A37" s="58" t="e">
        <f>#REF!</f>
        <v>#REF!</v>
      </c>
      <c r="B37" s="59"/>
      <c r="C37" s="60"/>
      <c r="D37" s="64" t="s">
        <v>17</v>
      </c>
      <c r="E37" s="65"/>
      <c r="F37" s="10" t="s">
        <v>19</v>
      </c>
      <c r="G37" s="10" t="s">
        <v>20</v>
      </c>
      <c r="H37" s="10" t="s">
        <v>21</v>
      </c>
      <c r="I37" s="10" t="s">
        <v>23</v>
      </c>
    </row>
    <row r="38" spans="1:9" ht="15" thickBot="1" x14ac:dyDescent="0.4">
      <c r="A38" s="61"/>
      <c r="B38" s="62"/>
      <c r="C38" s="63"/>
      <c r="D38" s="11" t="s">
        <v>25</v>
      </c>
      <c r="E38" s="12" t="s">
        <v>22</v>
      </c>
      <c r="F38" s="5" t="s">
        <v>22</v>
      </c>
      <c r="G38" s="5" t="s">
        <v>22</v>
      </c>
      <c r="H38" s="5" t="s">
        <v>22</v>
      </c>
      <c r="I38" s="5" t="s">
        <v>22</v>
      </c>
    </row>
    <row r="39" spans="1:9" x14ac:dyDescent="0.35">
      <c r="A39" s="52" t="s">
        <v>16</v>
      </c>
      <c r="B39" s="55" t="s">
        <v>24</v>
      </c>
      <c r="C39" s="6" t="s">
        <v>2</v>
      </c>
      <c r="D39" s="13" t="e">
        <f>IF(E39=#REF!,"OK","Chyba počtu FTE")</f>
        <v>#REF!</v>
      </c>
      <c r="E39" s="14">
        <f t="shared" ref="E39:E68" si="1">F39+G39+H39+I39</f>
        <v>0</v>
      </c>
      <c r="F39" s="7"/>
      <c r="G39" s="7"/>
      <c r="H39" s="7"/>
      <c r="I39" s="7"/>
    </row>
    <row r="40" spans="1:9" x14ac:dyDescent="0.35">
      <c r="A40" s="53"/>
      <c r="B40" s="56"/>
      <c r="C40" s="3" t="s">
        <v>3</v>
      </c>
      <c r="D40" s="15" t="e">
        <f>IF(E40=#REF!,"OK","Chyba počtu FTE")</f>
        <v>#REF!</v>
      </c>
      <c r="E40" s="16">
        <f t="shared" si="1"/>
        <v>0</v>
      </c>
      <c r="F40" s="8"/>
      <c r="G40" s="8"/>
      <c r="H40" s="8"/>
      <c r="I40" s="8"/>
    </row>
    <row r="41" spans="1:9" x14ac:dyDescent="0.35">
      <c r="A41" s="53"/>
      <c r="B41" s="56"/>
      <c r="C41" s="3" t="s">
        <v>4</v>
      </c>
      <c r="D41" s="15" t="e">
        <f>IF(E41=#REF!,"OK","Chyba počtu FTE")</f>
        <v>#REF!</v>
      </c>
      <c r="E41" s="16">
        <f t="shared" si="1"/>
        <v>0</v>
      </c>
      <c r="F41" s="8"/>
      <c r="G41" s="8"/>
      <c r="H41" s="8"/>
      <c r="I41" s="8"/>
    </row>
    <row r="42" spans="1:9" x14ac:dyDescent="0.35">
      <c r="A42" s="53"/>
      <c r="B42" s="56"/>
      <c r="C42" s="3" t="s">
        <v>5</v>
      </c>
      <c r="D42" s="15" t="e">
        <f>IF(E42=#REF!,"OK","Chyba počtu FTE")</f>
        <v>#REF!</v>
      </c>
      <c r="E42" s="16">
        <f t="shared" si="1"/>
        <v>0</v>
      </c>
      <c r="F42" s="8"/>
      <c r="G42" s="8"/>
      <c r="H42" s="8"/>
      <c r="I42" s="8"/>
    </row>
    <row r="43" spans="1:9" x14ac:dyDescent="0.35">
      <c r="A43" s="53"/>
      <c r="B43" s="56"/>
      <c r="C43" s="3" t="s">
        <v>6</v>
      </c>
      <c r="D43" s="15" t="e">
        <f>IF(E43=#REF!,"OK","Chyba počtu FTE")</f>
        <v>#REF!</v>
      </c>
      <c r="E43" s="16">
        <f t="shared" si="1"/>
        <v>0</v>
      </c>
      <c r="F43" s="8"/>
      <c r="G43" s="8"/>
      <c r="H43" s="8"/>
      <c r="I43" s="8"/>
    </row>
    <row r="44" spans="1:9" ht="15" customHeight="1" x14ac:dyDescent="0.35">
      <c r="A44" s="53"/>
      <c r="B44" s="56"/>
      <c r="C44" s="3" t="s">
        <v>7</v>
      </c>
      <c r="D44" s="15" t="e">
        <f>IF(E44=#REF!,"OK","Chyba počtu FTE")</f>
        <v>#REF!</v>
      </c>
      <c r="E44" s="16">
        <f t="shared" si="1"/>
        <v>0</v>
      </c>
      <c r="F44" s="8"/>
      <c r="G44" s="8"/>
      <c r="H44" s="8"/>
      <c r="I44" s="8"/>
    </row>
    <row r="45" spans="1:9" x14ac:dyDescent="0.35">
      <c r="A45" s="53"/>
      <c r="B45" s="56"/>
      <c r="C45" s="3" t="s">
        <v>8</v>
      </c>
      <c r="D45" s="15" t="e">
        <f>IF(E45=#REF!,"OK","Chyba počtu FTE")</f>
        <v>#REF!</v>
      </c>
      <c r="E45" s="16">
        <f t="shared" si="1"/>
        <v>0</v>
      </c>
      <c r="F45" s="8"/>
      <c r="G45" s="8"/>
      <c r="H45" s="8"/>
      <c r="I45" s="8"/>
    </row>
    <row r="46" spans="1:9" x14ac:dyDescent="0.35">
      <c r="A46" s="53"/>
      <c r="B46" s="56"/>
      <c r="C46" s="3" t="s">
        <v>9</v>
      </c>
      <c r="D46" s="15" t="e">
        <f>IF(E46=#REF!,"OK","Chyba počtu FTE")</f>
        <v>#REF!</v>
      </c>
      <c r="E46" s="16">
        <f t="shared" si="1"/>
        <v>0</v>
      </c>
      <c r="F46" s="8"/>
      <c r="G46" s="8"/>
      <c r="H46" s="8"/>
      <c r="I46" s="8"/>
    </row>
    <row r="47" spans="1:9" x14ac:dyDescent="0.35">
      <c r="A47" s="53"/>
      <c r="B47" s="56"/>
      <c r="C47" s="3" t="s">
        <v>10</v>
      </c>
      <c r="D47" s="15" t="e">
        <f>IF(E47=#REF!,"OK","Chyba počtu FTE")</f>
        <v>#REF!</v>
      </c>
      <c r="E47" s="16">
        <f t="shared" si="1"/>
        <v>0</v>
      </c>
      <c r="F47" s="8"/>
      <c r="G47" s="8"/>
      <c r="H47" s="8"/>
      <c r="I47" s="8"/>
    </row>
    <row r="48" spans="1:9" ht="15" thickBot="1" x14ac:dyDescent="0.4">
      <c r="A48" s="53"/>
      <c r="B48" s="56"/>
      <c r="C48" s="3" t="s">
        <v>11</v>
      </c>
      <c r="D48" s="17" t="e">
        <f>IF(E48=#REF!,"OK","Chyba počtu FTE")</f>
        <v>#REF!</v>
      </c>
      <c r="E48" s="18">
        <f t="shared" si="1"/>
        <v>0</v>
      </c>
      <c r="F48" s="9"/>
      <c r="G48" s="9"/>
      <c r="H48" s="9"/>
      <c r="I48" s="9"/>
    </row>
    <row r="49" spans="1:9" x14ac:dyDescent="0.35">
      <c r="A49" s="52" t="s">
        <v>15</v>
      </c>
      <c r="B49" s="55" t="s">
        <v>13</v>
      </c>
      <c r="C49" s="6" t="s">
        <v>2</v>
      </c>
      <c r="D49" s="14" t="e">
        <f>IF(E49=#REF!,"OK","Chyba počtu podaní")</f>
        <v>#REF!</v>
      </c>
      <c r="E49" s="19">
        <f t="shared" si="1"/>
        <v>0</v>
      </c>
      <c r="F49" s="7"/>
      <c r="G49" s="7"/>
      <c r="H49" s="7"/>
      <c r="I49" s="7"/>
    </row>
    <row r="50" spans="1:9" x14ac:dyDescent="0.35">
      <c r="A50" s="53"/>
      <c r="B50" s="56"/>
      <c r="C50" s="3" t="s">
        <v>3</v>
      </c>
      <c r="D50" s="15" t="e">
        <f>IF(E50=#REF!,"OK","Chyba počtu podaní")</f>
        <v>#REF!</v>
      </c>
      <c r="E50" s="16">
        <f t="shared" si="1"/>
        <v>0</v>
      </c>
      <c r="F50" s="8"/>
      <c r="G50" s="8"/>
      <c r="H50" s="8"/>
      <c r="I50" s="8"/>
    </row>
    <row r="51" spans="1:9" x14ac:dyDescent="0.35">
      <c r="A51" s="53"/>
      <c r="B51" s="56"/>
      <c r="C51" s="3" t="s">
        <v>4</v>
      </c>
      <c r="D51" s="15" t="e">
        <f>IF(E51=#REF!,"OK","Chyba počtu podaní")</f>
        <v>#REF!</v>
      </c>
      <c r="E51" s="16">
        <f t="shared" si="1"/>
        <v>0</v>
      </c>
      <c r="F51" s="8"/>
      <c r="G51" s="8"/>
      <c r="H51" s="8"/>
      <c r="I51" s="8"/>
    </row>
    <row r="52" spans="1:9" x14ac:dyDescent="0.35">
      <c r="A52" s="53"/>
      <c r="B52" s="56"/>
      <c r="C52" s="3" t="s">
        <v>5</v>
      </c>
      <c r="D52" s="15" t="e">
        <f>IF(E52=#REF!,"OK","Chyba počtu podaní")</f>
        <v>#REF!</v>
      </c>
      <c r="E52" s="16">
        <f t="shared" si="1"/>
        <v>0</v>
      </c>
      <c r="F52" s="8"/>
      <c r="G52" s="8"/>
      <c r="H52" s="8"/>
      <c r="I52" s="8"/>
    </row>
    <row r="53" spans="1:9" x14ac:dyDescent="0.35">
      <c r="A53" s="53"/>
      <c r="B53" s="56"/>
      <c r="C53" s="3" t="s">
        <v>6</v>
      </c>
      <c r="D53" s="15" t="e">
        <f>IF(E53=#REF!,"OK","Chyba počtu podaní")</f>
        <v>#REF!</v>
      </c>
      <c r="E53" s="16">
        <f t="shared" si="1"/>
        <v>0</v>
      </c>
      <c r="F53" s="8"/>
      <c r="G53" s="8"/>
      <c r="H53" s="8"/>
      <c r="I53" s="8"/>
    </row>
    <row r="54" spans="1:9" x14ac:dyDescent="0.35">
      <c r="A54" s="53"/>
      <c r="B54" s="56"/>
      <c r="C54" s="3" t="s">
        <v>7</v>
      </c>
      <c r="D54" s="15" t="e">
        <f>IF(E54=#REF!,"OK","Chyba počtu podaní")</f>
        <v>#REF!</v>
      </c>
      <c r="E54" s="16">
        <f t="shared" si="1"/>
        <v>0</v>
      </c>
      <c r="F54" s="8"/>
      <c r="G54" s="8"/>
      <c r="H54" s="8"/>
      <c r="I54" s="8"/>
    </row>
    <row r="55" spans="1:9" x14ac:dyDescent="0.35">
      <c r="A55" s="53"/>
      <c r="B55" s="56"/>
      <c r="C55" s="3" t="s">
        <v>8</v>
      </c>
      <c r="D55" s="15" t="e">
        <f>IF(E55=#REF!,"OK","Chyba počtu podaní")</f>
        <v>#REF!</v>
      </c>
      <c r="E55" s="16">
        <f t="shared" si="1"/>
        <v>0</v>
      </c>
      <c r="F55" s="8"/>
      <c r="G55" s="8"/>
      <c r="H55" s="8"/>
      <c r="I55" s="8"/>
    </row>
    <row r="56" spans="1:9" x14ac:dyDescent="0.35">
      <c r="A56" s="53"/>
      <c r="B56" s="56"/>
      <c r="C56" s="3" t="s">
        <v>9</v>
      </c>
      <c r="D56" s="15" t="e">
        <f>IF(E56=#REF!,"OK","Chyba počtu podaní")</f>
        <v>#REF!</v>
      </c>
      <c r="E56" s="16">
        <f t="shared" si="1"/>
        <v>0</v>
      </c>
      <c r="F56" s="8"/>
      <c r="G56" s="8"/>
      <c r="H56" s="8"/>
      <c r="I56" s="8"/>
    </row>
    <row r="57" spans="1:9" x14ac:dyDescent="0.35">
      <c r="A57" s="53"/>
      <c r="B57" s="56"/>
      <c r="C57" s="3" t="s">
        <v>10</v>
      </c>
      <c r="D57" s="15" t="e">
        <f>IF(E57=#REF!,"OK","Chyba počtu podaní")</f>
        <v>#REF!</v>
      </c>
      <c r="E57" s="16">
        <f t="shared" si="1"/>
        <v>0</v>
      </c>
      <c r="F57" s="8"/>
      <c r="G57" s="8"/>
      <c r="H57" s="8"/>
      <c r="I57" s="8"/>
    </row>
    <row r="58" spans="1:9" ht="15" thickBot="1" x14ac:dyDescent="0.4">
      <c r="A58" s="54"/>
      <c r="B58" s="57"/>
      <c r="C58" s="4" t="s">
        <v>11</v>
      </c>
      <c r="D58" s="15" t="e">
        <f>IF(E58=#REF!,"OK","Chyba počtu podaní")</f>
        <v>#REF!</v>
      </c>
      <c r="E58" s="16">
        <f t="shared" si="1"/>
        <v>0</v>
      </c>
      <c r="F58" s="8"/>
      <c r="G58" s="8"/>
      <c r="H58" s="8"/>
      <c r="I58" s="8"/>
    </row>
    <row r="59" spans="1:9" x14ac:dyDescent="0.35">
      <c r="A59" s="52" t="s">
        <v>14</v>
      </c>
      <c r="B59" s="55" t="s">
        <v>1</v>
      </c>
      <c r="C59" s="6" t="s">
        <v>2</v>
      </c>
      <c r="D59" s="14" t="e">
        <f>IF(E59=#REF!,"OK","Chyba")</f>
        <v>#REF!</v>
      </c>
      <c r="E59" s="19">
        <f t="shared" si="1"/>
        <v>0</v>
      </c>
      <c r="F59" s="7"/>
      <c r="G59" s="7"/>
      <c r="H59" s="7"/>
      <c r="I59" s="7"/>
    </row>
    <row r="60" spans="1:9" x14ac:dyDescent="0.35">
      <c r="A60" s="53"/>
      <c r="B60" s="56"/>
      <c r="C60" s="3" t="s">
        <v>3</v>
      </c>
      <c r="D60" s="15" t="e">
        <f>IF(E60=#REF!,"OK","Chyba")</f>
        <v>#REF!</v>
      </c>
      <c r="E60" s="16">
        <f t="shared" si="1"/>
        <v>0</v>
      </c>
      <c r="F60" s="8"/>
      <c r="G60" s="8"/>
      <c r="H60" s="8"/>
      <c r="I60" s="8"/>
    </row>
    <row r="61" spans="1:9" x14ac:dyDescent="0.35">
      <c r="A61" s="53"/>
      <c r="B61" s="56"/>
      <c r="C61" s="3" t="s">
        <v>4</v>
      </c>
      <c r="D61" s="15" t="e">
        <f>IF(E61=#REF!,"OK","Chyba")</f>
        <v>#REF!</v>
      </c>
      <c r="E61" s="16">
        <f t="shared" si="1"/>
        <v>0</v>
      </c>
      <c r="F61" s="8"/>
      <c r="G61" s="8"/>
      <c r="H61" s="8"/>
      <c r="I61" s="8"/>
    </row>
    <row r="62" spans="1:9" x14ac:dyDescent="0.35">
      <c r="A62" s="53"/>
      <c r="B62" s="56"/>
      <c r="C62" s="3" t="s">
        <v>5</v>
      </c>
      <c r="D62" s="15" t="e">
        <f>IF(E62=#REF!,"OK","Chyba")</f>
        <v>#REF!</v>
      </c>
      <c r="E62" s="16">
        <f t="shared" si="1"/>
        <v>0</v>
      </c>
      <c r="F62" s="8"/>
      <c r="G62" s="8"/>
      <c r="H62" s="8"/>
      <c r="I62" s="8"/>
    </row>
    <row r="63" spans="1:9" x14ac:dyDescent="0.35">
      <c r="A63" s="53"/>
      <c r="B63" s="56"/>
      <c r="C63" s="3" t="s">
        <v>6</v>
      </c>
      <c r="D63" s="15" t="e">
        <f>IF(E63=#REF!,"OK","Chyba")</f>
        <v>#REF!</v>
      </c>
      <c r="E63" s="16">
        <f t="shared" si="1"/>
        <v>0</v>
      </c>
      <c r="F63" s="8"/>
      <c r="G63" s="8"/>
      <c r="H63" s="8"/>
      <c r="I63" s="8"/>
    </row>
    <row r="64" spans="1:9" x14ac:dyDescent="0.35">
      <c r="A64" s="53"/>
      <c r="B64" s="56"/>
      <c r="C64" s="3" t="s">
        <v>7</v>
      </c>
      <c r="D64" s="15" t="e">
        <f>IF(E64=#REF!,"OK","Chyba")</f>
        <v>#REF!</v>
      </c>
      <c r="E64" s="16">
        <f t="shared" si="1"/>
        <v>0</v>
      </c>
      <c r="F64" s="8"/>
      <c r="G64" s="8"/>
      <c r="H64" s="8"/>
      <c r="I64" s="8"/>
    </row>
    <row r="65" spans="1:9" x14ac:dyDescent="0.35">
      <c r="A65" s="53"/>
      <c r="B65" s="56"/>
      <c r="C65" s="3" t="s">
        <v>8</v>
      </c>
      <c r="D65" s="15" t="e">
        <f>IF(E65=#REF!,"OK","Chyba")</f>
        <v>#REF!</v>
      </c>
      <c r="E65" s="16">
        <f t="shared" si="1"/>
        <v>0</v>
      </c>
      <c r="F65" s="8"/>
      <c r="G65" s="8"/>
      <c r="H65" s="8"/>
      <c r="I65" s="8"/>
    </row>
    <row r="66" spans="1:9" x14ac:dyDescent="0.35">
      <c r="A66" s="53"/>
      <c r="B66" s="56"/>
      <c r="C66" s="3" t="s">
        <v>9</v>
      </c>
      <c r="D66" s="15" t="e">
        <f>IF(E66=#REF!,"OK","Chyba")</f>
        <v>#REF!</v>
      </c>
      <c r="E66" s="16">
        <f t="shared" si="1"/>
        <v>0</v>
      </c>
      <c r="F66" s="8"/>
      <c r="G66" s="8"/>
      <c r="H66" s="8"/>
      <c r="I66" s="8"/>
    </row>
    <row r="67" spans="1:9" x14ac:dyDescent="0.35">
      <c r="A67" s="53"/>
      <c r="B67" s="56"/>
      <c r="C67" s="3" t="s">
        <v>10</v>
      </c>
      <c r="D67" s="15" t="e">
        <f>IF(E67=#REF!,"OK","Chyba")</f>
        <v>#REF!</v>
      </c>
      <c r="E67" s="16">
        <f t="shared" si="1"/>
        <v>0</v>
      </c>
      <c r="F67" s="8"/>
      <c r="G67" s="8"/>
      <c r="H67" s="8"/>
      <c r="I67" s="8"/>
    </row>
    <row r="68" spans="1:9" ht="15" thickBot="1" x14ac:dyDescent="0.4">
      <c r="A68" s="54"/>
      <c r="B68" s="57"/>
      <c r="C68" s="4" t="s">
        <v>11</v>
      </c>
      <c r="D68" s="15" t="e">
        <f>IF(E68=#REF!,"OK","Chyba")</f>
        <v>#REF!</v>
      </c>
      <c r="E68" s="16">
        <f t="shared" si="1"/>
        <v>0</v>
      </c>
      <c r="F68" s="8"/>
      <c r="G68" s="8"/>
      <c r="H68" s="8"/>
      <c r="I68" s="8"/>
    </row>
    <row r="71" spans="1:9" ht="15" thickBot="1" x14ac:dyDescent="0.4"/>
    <row r="72" spans="1:9" x14ac:dyDescent="0.35">
      <c r="A72" s="58" t="e">
        <f>#REF!</f>
        <v>#REF!</v>
      </c>
      <c r="B72" s="59"/>
      <c r="C72" s="60"/>
      <c r="D72" s="64" t="s">
        <v>17</v>
      </c>
      <c r="E72" s="65"/>
      <c r="F72" s="10" t="s">
        <v>19</v>
      </c>
      <c r="G72" s="10" t="s">
        <v>20</v>
      </c>
      <c r="H72" s="10" t="s">
        <v>21</v>
      </c>
      <c r="I72" s="10" t="s">
        <v>23</v>
      </c>
    </row>
    <row r="73" spans="1:9" ht="15" thickBot="1" x14ac:dyDescent="0.4">
      <c r="A73" s="61"/>
      <c r="B73" s="62"/>
      <c r="C73" s="63"/>
      <c r="D73" s="11" t="s">
        <v>25</v>
      </c>
      <c r="E73" s="12" t="s">
        <v>22</v>
      </c>
      <c r="F73" s="5" t="s">
        <v>22</v>
      </c>
      <c r="G73" s="5" t="s">
        <v>22</v>
      </c>
      <c r="H73" s="5" t="s">
        <v>22</v>
      </c>
      <c r="I73" s="5" t="s">
        <v>22</v>
      </c>
    </row>
    <row r="74" spans="1:9" x14ac:dyDescent="0.35">
      <c r="A74" s="52" t="s">
        <v>16</v>
      </c>
      <c r="B74" s="55" t="s">
        <v>24</v>
      </c>
      <c r="C74" s="6" t="s">
        <v>2</v>
      </c>
      <c r="D74" s="13" t="e">
        <f>IF(E74=#REF!,"OK","Chyba počtu FTE")</f>
        <v>#REF!</v>
      </c>
      <c r="E74" s="14">
        <f t="shared" ref="E74:E103" si="2">F74+G74+H74+I74</f>
        <v>0</v>
      </c>
      <c r="F74" s="7"/>
      <c r="G74" s="7"/>
      <c r="H74" s="7"/>
      <c r="I74" s="7"/>
    </row>
    <row r="75" spans="1:9" x14ac:dyDescent="0.35">
      <c r="A75" s="53"/>
      <c r="B75" s="56"/>
      <c r="C75" s="3" t="s">
        <v>3</v>
      </c>
      <c r="D75" s="15" t="e">
        <f>IF(E75=#REF!,"OK","Chyba počtu FTE")</f>
        <v>#REF!</v>
      </c>
      <c r="E75" s="16">
        <f t="shared" si="2"/>
        <v>0</v>
      </c>
      <c r="F75" s="8"/>
      <c r="G75" s="8"/>
      <c r="H75" s="8"/>
      <c r="I75" s="8"/>
    </row>
    <row r="76" spans="1:9" x14ac:dyDescent="0.35">
      <c r="A76" s="53"/>
      <c r="B76" s="56"/>
      <c r="C76" s="3" t="s">
        <v>4</v>
      </c>
      <c r="D76" s="15" t="e">
        <f>IF(E76=#REF!,"OK","Chyba počtu FTE")</f>
        <v>#REF!</v>
      </c>
      <c r="E76" s="16">
        <f t="shared" si="2"/>
        <v>0</v>
      </c>
      <c r="F76" s="8"/>
      <c r="G76" s="8"/>
      <c r="H76" s="8"/>
      <c r="I76" s="8"/>
    </row>
    <row r="77" spans="1:9" x14ac:dyDescent="0.35">
      <c r="A77" s="53"/>
      <c r="B77" s="56"/>
      <c r="C77" s="3" t="s">
        <v>5</v>
      </c>
      <c r="D77" s="15" t="e">
        <f>IF(E77=#REF!,"OK","Chyba počtu FTE")</f>
        <v>#REF!</v>
      </c>
      <c r="E77" s="16">
        <f t="shared" si="2"/>
        <v>0</v>
      </c>
      <c r="F77" s="8"/>
      <c r="G77" s="8"/>
      <c r="H77" s="8"/>
      <c r="I77" s="8"/>
    </row>
    <row r="78" spans="1:9" x14ac:dyDescent="0.35">
      <c r="A78" s="53"/>
      <c r="B78" s="56"/>
      <c r="C78" s="3" t="s">
        <v>6</v>
      </c>
      <c r="D78" s="15" t="e">
        <f>IF(E78=#REF!,"OK","Chyba počtu FTE")</f>
        <v>#REF!</v>
      </c>
      <c r="E78" s="16">
        <f t="shared" si="2"/>
        <v>0</v>
      </c>
      <c r="F78" s="8"/>
      <c r="G78" s="8"/>
      <c r="H78" s="8"/>
      <c r="I78" s="8"/>
    </row>
    <row r="79" spans="1:9" x14ac:dyDescent="0.35">
      <c r="A79" s="53"/>
      <c r="B79" s="56"/>
      <c r="C79" s="3" t="s">
        <v>7</v>
      </c>
      <c r="D79" s="15" t="e">
        <f>IF(E79=#REF!,"OK","Chyba počtu FTE")</f>
        <v>#REF!</v>
      </c>
      <c r="E79" s="16">
        <f t="shared" si="2"/>
        <v>0</v>
      </c>
      <c r="F79" s="8"/>
      <c r="G79" s="8"/>
      <c r="H79" s="8"/>
      <c r="I79" s="8"/>
    </row>
    <row r="80" spans="1:9" x14ac:dyDescent="0.35">
      <c r="A80" s="53"/>
      <c r="B80" s="56"/>
      <c r="C80" s="3" t="s">
        <v>8</v>
      </c>
      <c r="D80" s="15" t="e">
        <f>IF(E80=#REF!,"OK","Chyba počtu FTE")</f>
        <v>#REF!</v>
      </c>
      <c r="E80" s="16">
        <f t="shared" si="2"/>
        <v>0</v>
      </c>
      <c r="F80" s="8"/>
      <c r="G80" s="8"/>
      <c r="H80" s="8"/>
      <c r="I80" s="8"/>
    </row>
    <row r="81" spans="1:9" x14ac:dyDescent="0.35">
      <c r="A81" s="53"/>
      <c r="B81" s="56"/>
      <c r="C81" s="3" t="s">
        <v>9</v>
      </c>
      <c r="D81" s="15" t="e">
        <f>IF(E81=#REF!,"OK","Chyba počtu FTE")</f>
        <v>#REF!</v>
      </c>
      <c r="E81" s="16">
        <f t="shared" si="2"/>
        <v>0</v>
      </c>
      <c r="F81" s="8"/>
      <c r="G81" s="8"/>
      <c r="H81" s="8"/>
      <c r="I81" s="8"/>
    </row>
    <row r="82" spans="1:9" x14ac:dyDescent="0.35">
      <c r="A82" s="53"/>
      <c r="B82" s="56"/>
      <c r="C82" s="3" t="s">
        <v>10</v>
      </c>
      <c r="D82" s="15" t="e">
        <f>IF(E82=#REF!,"OK","Chyba počtu FTE")</f>
        <v>#REF!</v>
      </c>
      <c r="E82" s="16">
        <f t="shared" si="2"/>
        <v>0</v>
      </c>
      <c r="F82" s="8"/>
      <c r="G82" s="8"/>
      <c r="H82" s="8"/>
      <c r="I82" s="8"/>
    </row>
    <row r="83" spans="1:9" ht="15" thickBot="1" x14ac:dyDescent="0.4">
      <c r="A83" s="53"/>
      <c r="B83" s="56"/>
      <c r="C83" s="3" t="s">
        <v>11</v>
      </c>
      <c r="D83" s="17" t="e">
        <f>IF(E83=#REF!,"OK","Chyba počtu FTE")</f>
        <v>#REF!</v>
      </c>
      <c r="E83" s="18">
        <f t="shared" si="2"/>
        <v>0</v>
      </c>
      <c r="F83" s="9"/>
      <c r="G83" s="9"/>
      <c r="H83" s="9"/>
      <c r="I83" s="9"/>
    </row>
    <row r="84" spans="1:9" x14ac:dyDescent="0.35">
      <c r="A84" s="52" t="s">
        <v>15</v>
      </c>
      <c r="B84" s="55" t="s">
        <v>13</v>
      </c>
      <c r="C84" s="6" t="s">
        <v>2</v>
      </c>
      <c r="D84" s="14" t="e">
        <f>IF(E84=#REF!,"OK","Chyba počtu podaní")</f>
        <v>#REF!</v>
      </c>
      <c r="E84" s="19">
        <f t="shared" si="2"/>
        <v>0</v>
      </c>
      <c r="F84" s="7"/>
      <c r="G84" s="7"/>
      <c r="H84" s="7"/>
      <c r="I84" s="7"/>
    </row>
    <row r="85" spans="1:9" x14ac:dyDescent="0.35">
      <c r="A85" s="53"/>
      <c r="B85" s="56"/>
      <c r="C85" s="3" t="s">
        <v>3</v>
      </c>
      <c r="D85" s="15" t="e">
        <f>IF(E85=#REF!,"OK","Chyba počtu podaní")</f>
        <v>#REF!</v>
      </c>
      <c r="E85" s="16">
        <f t="shared" si="2"/>
        <v>0</v>
      </c>
      <c r="F85" s="8"/>
      <c r="G85" s="8"/>
      <c r="H85" s="8"/>
      <c r="I85" s="8"/>
    </row>
    <row r="86" spans="1:9" x14ac:dyDescent="0.35">
      <c r="A86" s="53"/>
      <c r="B86" s="56"/>
      <c r="C86" s="3" t="s">
        <v>4</v>
      </c>
      <c r="D86" s="15" t="e">
        <f>IF(E86=#REF!,"OK","Chyba počtu podaní")</f>
        <v>#REF!</v>
      </c>
      <c r="E86" s="16">
        <f t="shared" si="2"/>
        <v>0</v>
      </c>
      <c r="F86" s="8"/>
      <c r="G86" s="8"/>
      <c r="H86" s="8"/>
      <c r="I86" s="8"/>
    </row>
    <row r="87" spans="1:9" x14ac:dyDescent="0.35">
      <c r="A87" s="53"/>
      <c r="B87" s="56"/>
      <c r="C87" s="3" t="s">
        <v>5</v>
      </c>
      <c r="D87" s="15" t="e">
        <f>IF(E87=#REF!,"OK","Chyba počtu podaní")</f>
        <v>#REF!</v>
      </c>
      <c r="E87" s="16">
        <f t="shared" si="2"/>
        <v>0</v>
      </c>
      <c r="F87" s="8"/>
      <c r="G87" s="8"/>
      <c r="H87" s="8"/>
      <c r="I87" s="8"/>
    </row>
    <row r="88" spans="1:9" x14ac:dyDescent="0.35">
      <c r="A88" s="53"/>
      <c r="B88" s="56"/>
      <c r="C88" s="3" t="s">
        <v>6</v>
      </c>
      <c r="D88" s="15" t="e">
        <f>IF(E88=#REF!,"OK","Chyba počtu podaní")</f>
        <v>#REF!</v>
      </c>
      <c r="E88" s="16">
        <f t="shared" si="2"/>
        <v>0</v>
      </c>
      <c r="F88" s="8"/>
      <c r="G88" s="8"/>
      <c r="H88" s="8"/>
      <c r="I88" s="8"/>
    </row>
    <row r="89" spans="1:9" x14ac:dyDescent="0.35">
      <c r="A89" s="53"/>
      <c r="B89" s="56"/>
      <c r="C89" s="3" t="s">
        <v>7</v>
      </c>
      <c r="D89" s="15" t="e">
        <f>IF(E89=#REF!,"OK","Chyba počtu podaní")</f>
        <v>#REF!</v>
      </c>
      <c r="E89" s="16">
        <f t="shared" si="2"/>
        <v>0</v>
      </c>
      <c r="F89" s="8"/>
      <c r="G89" s="8"/>
      <c r="H89" s="8"/>
      <c r="I89" s="8"/>
    </row>
    <row r="90" spans="1:9" x14ac:dyDescent="0.35">
      <c r="A90" s="53"/>
      <c r="B90" s="56"/>
      <c r="C90" s="3" t="s">
        <v>8</v>
      </c>
      <c r="D90" s="15" t="e">
        <f>IF(E90=#REF!,"OK","Chyba počtu podaní")</f>
        <v>#REF!</v>
      </c>
      <c r="E90" s="16">
        <f t="shared" si="2"/>
        <v>0</v>
      </c>
      <c r="F90" s="8"/>
      <c r="G90" s="8"/>
      <c r="H90" s="8"/>
      <c r="I90" s="8"/>
    </row>
    <row r="91" spans="1:9" x14ac:dyDescent="0.35">
      <c r="A91" s="53"/>
      <c r="B91" s="56"/>
      <c r="C91" s="3" t="s">
        <v>9</v>
      </c>
      <c r="D91" s="15" t="e">
        <f>IF(E91=#REF!,"OK","Chyba počtu podaní")</f>
        <v>#REF!</v>
      </c>
      <c r="E91" s="16">
        <f t="shared" si="2"/>
        <v>0</v>
      </c>
      <c r="F91" s="8"/>
      <c r="G91" s="8"/>
      <c r="H91" s="8"/>
      <c r="I91" s="8"/>
    </row>
    <row r="92" spans="1:9" x14ac:dyDescent="0.35">
      <c r="A92" s="53"/>
      <c r="B92" s="56"/>
      <c r="C92" s="3" t="s">
        <v>10</v>
      </c>
      <c r="D92" s="15" t="e">
        <f>IF(E92=#REF!,"OK","Chyba počtu podaní")</f>
        <v>#REF!</v>
      </c>
      <c r="E92" s="16">
        <f t="shared" si="2"/>
        <v>0</v>
      </c>
      <c r="F92" s="8"/>
      <c r="G92" s="8"/>
      <c r="H92" s="8"/>
      <c r="I92" s="8"/>
    </row>
    <row r="93" spans="1:9" ht="15" thickBot="1" x14ac:dyDescent="0.4">
      <c r="A93" s="54"/>
      <c r="B93" s="57"/>
      <c r="C93" s="4" t="s">
        <v>11</v>
      </c>
      <c r="D93" s="15" t="e">
        <f>IF(E93=#REF!,"OK","Chyba počtu podaní")</f>
        <v>#REF!</v>
      </c>
      <c r="E93" s="16">
        <f t="shared" si="2"/>
        <v>0</v>
      </c>
      <c r="F93" s="8"/>
      <c r="G93" s="8"/>
      <c r="H93" s="8"/>
      <c r="I93" s="8"/>
    </row>
    <row r="94" spans="1:9" x14ac:dyDescent="0.35">
      <c r="A94" s="52" t="s">
        <v>14</v>
      </c>
      <c r="B94" s="55" t="s">
        <v>1</v>
      </c>
      <c r="C94" s="6" t="s">
        <v>2</v>
      </c>
      <c r="D94" s="14" t="e">
        <f>IF(E94=#REF!,"OK","Chyba")</f>
        <v>#REF!</v>
      </c>
      <c r="E94" s="19">
        <f t="shared" si="2"/>
        <v>0</v>
      </c>
      <c r="F94" s="7"/>
      <c r="G94" s="7"/>
      <c r="H94" s="7"/>
      <c r="I94" s="7"/>
    </row>
    <row r="95" spans="1:9" x14ac:dyDescent="0.35">
      <c r="A95" s="53"/>
      <c r="B95" s="56"/>
      <c r="C95" s="3" t="s">
        <v>3</v>
      </c>
      <c r="D95" s="15" t="e">
        <f>IF(E95=#REF!,"OK","Chyba")</f>
        <v>#REF!</v>
      </c>
      <c r="E95" s="16">
        <f t="shared" si="2"/>
        <v>0</v>
      </c>
      <c r="F95" s="8"/>
      <c r="G95" s="8"/>
      <c r="H95" s="8"/>
      <c r="I95" s="8"/>
    </row>
    <row r="96" spans="1:9" x14ac:dyDescent="0.35">
      <c r="A96" s="53"/>
      <c r="B96" s="56"/>
      <c r="C96" s="3" t="s">
        <v>4</v>
      </c>
      <c r="D96" s="15" t="e">
        <f>IF(E96=#REF!,"OK","Chyba")</f>
        <v>#REF!</v>
      </c>
      <c r="E96" s="16">
        <f t="shared" si="2"/>
        <v>0</v>
      </c>
      <c r="F96" s="8"/>
      <c r="G96" s="8"/>
      <c r="H96" s="8"/>
      <c r="I96" s="8"/>
    </row>
    <row r="97" spans="1:9" x14ac:dyDescent="0.35">
      <c r="A97" s="53"/>
      <c r="B97" s="56"/>
      <c r="C97" s="3" t="s">
        <v>5</v>
      </c>
      <c r="D97" s="15" t="e">
        <f>IF(E97=#REF!,"OK","Chyba")</f>
        <v>#REF!</v>
      </c>
      <c r="E97" s="16">
        <f t="shared" si="2"/>
        <v>0</v>
      </c>
      <c r="F97" s="8"/>
      <c r="G97" s="8"/>
      <c r="H97" s="8"/>
      <c r="I97" s="8"/>
    </row>
    <row r="98" spans="1:9" x14ac:dyDescent="0.35">
      <c r="A98" s="53"/>
      <c r="B98" s="56"/>
      <c r="C98" s="3" t="s">
        <v>6</v>
      </c>
      <c r="D98" s="15" t="e">
        <f>IF(E98=#REF!,"OK","Chyba")</f>
        <v>#REF!</v>
      </c>
      <c r="E98" s="16">
        <f t="shared" si="2"/>
        <v>0</v>
      </c>
      <c r="F98" s="8"/>
      <c r="G98" s="8"/>
      <c r="H98" s="8"/>
      <c r="I98" s="8"/>
    </row>
    <row r="99" spans="1:9" x14ac:dyDescent="0.35">
      <c r="A99" s="53"/>
      <c r="B99" s="56"/>
      <c r="C99" s="3" t="s">
        <v>7</v>
      </c>
      <c r="D99" s="15" t="e">
        <f>IF(E99=#REF!,"OK","Chyba")</f>
        <v>#REF!</v>
      </c>
      <c r="E99" s="16">
        <f t="shared" si="2"/>
        <v>0</v>
      </c>
      <c r="F99" s="8"/>
      <c r="G99" s="8"/>
      <c r="H99" s="8"/>
      <c r="I99" s="8"/>
    </row>
    <row r="100" spans="1:9" x14ac:dyDescent="0.35">
      <c r="A100" s="53"/>
      <c r="B100" s="56"/>
      <c r="C100" s="3" t="s">
        <v>8</v>
      </c>
      <c r="D100" s="15" t="e">
        <f>IF(E100=#REF!,"OK","Chyba")</f>
        <v>#REF!</v>
      </c>
      <c r="E100" s="16">
        <f t="shared" si="2"/>
        <v>0</v>
      </c>
      <c r="F100" s="8"/>
      <c r="G100" s="8"/>
      <c r="H100" s="8"/>
      <c r="I100" s="8"/>
    </row>
    <row r="101" spans="1:9" x14ac:dyDescent="0.35">
      <c r="A101" s="53"/>
      <c r="B101" s="56"/>
      <c r="C101" s="3" t="s">
        <v>9</v>
      </c>
      <c r="D101" s="15" t="e">
        <f>IF(E101=#REF!,"OK","Chyba")</f>
        <v>#REF!</v>
      </c>
      <c r="E101" s="16">
        <f t="shared" si="2"/>
        <v>0</v>
      </c>
      <c r="F101" s="8"/>
      <c r="G101" s="8"/>
      <c r="H101" s="8"/>
      <c r="I101" s="8"/>
    </row>
    <row r="102" spans="1:9" x14ac:dyDescent="0.35">
      <c r="A102" s="53"/>
      <c r="B102" s="56"/>
      <c r="C102" s="3" t="s">
        <v>10</v>
      </c>
      <c r="D102" s="15" t="e">
        <f>IF(E102=#REF!,"OK","Chyba")</f>
        <v>#REF!</v>
      </c>
      <c r="E102" s="16">
        <f t="shared" si="2"/>
        <v>0</v>
      </c>
      <c r="F102" s="8"/>
      <c r="G102" s="8"/>
      <c r="H102" s="8"/>
      <c r="I102" s="8"/>
    </row>
    <row r="103" spans="1:9" ht="15" thickBot="1" x14ac:dyDescent="0.4">
      <c r="A103" s="54"/>
      <c r="B103" s="57"/>
      <c r="C103" s="4" t="s">
        <v>11</v>
      </c>
      <c r="D103" s="15" t="e">
        <f>IF(E103=#REF!,"OK","Chyba")</f>
        <v>#REF!</v>
      </c>
      <c r="E103" s="16">
        <f t="shared" si="2"/>
        <v>0</v>
      </c>
      <c r="F103" s="8"/>
      <c r="G103" s="8"/>
      <c r="H103" s="8"/>
      <c r="I103" s="8"/>
    </row>
    <row r="106" spans="1:9" ht="15" thickBot="1" x14ac:dyDescent="0.4"/>
    <row r="107" spans="1:9" x14ac:dyDescent="0.35">
      <c r="A107" s="58" t="e">
        <f>#REF!</f>
        <v>#REF!</v>
      </c>
      <c r="B107" s="59"/>
      <c r="C107" s="60"/>
      <c r="D107" s="64" t="s">
        <v>17</v>
      </c>
      <c r="E107" s="65"/>
      <c r="F107" s="10" t="s">
        <v>19</v>
      </c>
      <c r="G107" s="10" t="s">
        <v>20</v>
      </c>
      <c r="H107" s="10" t="s">
        <v>21</v>
      </c>
      <c r="I107" s="10" t="s">
        <v>23</v>
      </c>
    </row>
    <row r="108" spans="1:9" ht="15" thickBot="1" x14ac:dyDescent="0.4">
      <c r="A108" s="61"/>
      <c r="B108" s="62"/>
      <c r="C108" s="63"/>
      <c r="D108" s="11" t="s">
        <v>25</v>
      </c>
      <c r="E108" s="12" t="s">
        <v>22</v>
      </c>
      <c r="F108" s="5" t="s">
        <v>22</v>
      </c>
      <c r="G108" s="5" t="s">
        <v>22</v>
      </c>
      <c r="H108" s="5" t="s">
        <v>22</v>
      </c>
      <c r="I108" s="5" t="s">
        <v>22</v>
      </c>
    </row>
    <row r="109" spans="1:9" x14ac:dyDescent="0.35">
      <c r="A109" s="52" t="s">
        <v>16</v>
      </c>
      <c r="B109" s="55" t="s">
        <v>24</v>
      </c>
      <c r="C109" s="6" t="s">
        <v>2</v>
      </c>
      <c r="D109" s="13" t="e">
        <f>IF(E109=#REF!,"OK","Chyba počtu FTE")</f>
        <v>#REF!</v>
      </c>
      <c r="E109" s="14">
        <f t="shared" ref="E109:E138" si="3">F109+G109+H109+I109</f>
        <v>0</v>
      </c>
      <c r="F109" s="7"/>
      <c r="G109" s="7"/>
      <c r="H109" s="7"/>
      <c r="I109" s="7"/>
    </row>
    <row r="110" spans="1:9" x14ac:dyDescent="0.35">
      <c r="A110" s="53"/>
      <c r="B110" s="56"/>
      <c r="C110" s="3" t="s">
        <v>3</v>
      </c>
      <c r="D110" s="15" t="e">
        <f>IF(E110=#REF!,"OK","Chyba počtu FTE")</f>
        <v>#REF!</v>
      </c>
      <c r="E110" s="16">
        <f t="shared" si="3"/>
        <v>0</v>
      </c>
      <c r="F110" s="8"/>
      <c r="G110" s="8"/>
      <c r="H110" s="8"/>
      <c r="I110" s="8"/>
    </row>
    <row r="111" spans="1:9" x14ac:dyDescent="0.35">
      <c r="A111" s="53"/>
      <c r="B111" s="56"/>
      <c r="C111" s="3" t="s">
        <v>4</v>
      </c>
      <c r="D111" s="15" t="e">
        <f>IF(E111=#REF!,"OK","Chyba počtu FTE")</f>
        <v>#REF!</v>
      </c>
      <c r="E111" s="16">
        <f t="shared" si="3"/>
        <v>0</v>
      </c>
      <c r="F111" s="8"/>
      <c r="G111" s="8"/>
      <c r="H111" s="8"/>
      <c r="I111" s="8"/>
    </row>
    <row r="112" spans="1:9" x14ac:dyDescent="0.35">
      <c r="A112" s="53"/>
      <c r="B112" s="56"/>
      <c r="C112" s="3" t="s">
        <v>5</v>
      </c>
      <c r="D112" s="15" t="e">
        <f>IF(E112=#REF!,"OK","Chyba počtu FTE")</f>
        <v>#REF!</v>
      </c>
      <c r="E112" s="16">
        <f t="shared" si="3"/>
        <v>0</v>
      </c>
      <c r="F112" s="8"/>
      <c r="G112" s="8"/>
      <c r="H112" s="8"/>
      <c r="I112" s="8"/>
    </row>
    <row r="113" spans="1:9" x14ac:dyDescent="0.35">
      <c r="A113" s="53"/>
      <c r="B113" s="56"/>
      <c r="C113" s="3" t="s">
        <v>6</v>
      </c>
      <c r="D113" s="15" t="e">
        <f>IF(E113=#REF!,"OK","Chyba počtu FTE")</f>
        <v>#REF!</v>
      </c>
      <c r="E113" s="16">
        <f t="shared" si="3"/>
        <v>0</v>
      </c>
      <c r="F113" s="8"/>
      <c r="G113" s="8"/>
      <c r="H113" s="8"/>
      <c r="I113" s="8"/>
    </row>
    <row r="114" spans="1:9" x14ac:dyDescent="0.35">
      <c r="A114" s="53"/>
      <c r="B114" s="56"/>
      <c r="C114" s="3" t="s">
        <v>7</v>
      </c>
      <c r="D114" s="15" t="e">
        <f>IF(E114=#REF!,"OK","Chyba počtu FTE")</f>
        <v>#REF!</v>
      </c>
      <c r="E114" s="16">
        <f t="shared" si="3"/>
        <v>0</v>
      </c>
      <c r="F114" s="8"/>
      <c r="G114" s="8"/>
      <c r="H114" s="8"/>
      <c r="I114" s="8"/>
    </row>
    <row r="115" spans="1:9" x14ac:dyDescent="0.35">
      <c r="A115" s="53"/>
      <c r="B115" s="56"/>
      <c r="C115" s="3" t="s">
        <v>8</v>
      </c>
      <c r="D115" s="15" t="e">
        <f>IF(E115=#REF!,"OK","Chyba počtu FTE")</f>
        <v>#REF!</v>
      </c>
      <c r="E115" s="16">
        <f t="shared" si="3"/>
        <v>0</v>
      </c>
      <c r="F115" s="8"/>
      <c r="G115" s="8"/>
      <c r="H115" s="8"/>
      <c r="I115" s="8"/>
    </row>
    <row r="116" spans="1:9" x14ac:dyDescent="0.35">
      <c r="A116" s="53"/>
      <c r="B116" s="56"/>
      <c r="C116" s="3" t="s">
        <v>9</v>
      </c>
      <c r="D116" s="15" t="e">
        <f>IF(E116=#REF!,"OK","Chyba počtu FTE")</f>
        <v>#REF!</v>
      </c>
      <c r="E116" s="16">
        <f t="shared" si="3"/>
        <v>0</v>
      </c>
      <c r="F116" s="8"/>
      <c r="G116" s="8"/>
      <c r="H116" s="8"/>
      <c r="I116" s="8"/>
    </row>
    <row r="117" spans="1:9" x14ac:dyDescent="0.35">
      <c r="A117" s="53"/>
      <c r="B117" s="56"/>
      <c r="C117" s="3" t="s">
        <v>10</v>
      </c>
      <c r="D117" s="15" t="e">
        <f>IF(E117=#REF!,"OK","Chyba počtu FTE")</f>
        <v>#REF!</v>
      </c>
      <c r="E117" s="16">
        <f t="shared" si="3"/>
        <v>0</v>
      </c>
      <c r="F117" s="8"/>
      <c r="G117" s="8"/>
      <c r="H117" s="8"/>
      <c r="I117" s="8"/>
    </row>
    <row r="118" spans="1:9" ht="15" thickBot="1" x14ac:dyDescent="0.4">
      <c r="A118" s="53"/>
      <c r="B118" s="56"/>
      <c r="C118" s="3" t="s">
        <v>11</v>
      </c>
      <c r="D118" s="17" t="e">
        <f>IF(E118=#REF!,"OK","Chyba počtu FTE")</f>
        <v>#REF!</v>
      </c>
      <c r="E118" s="18">
        <f t="shared" si="3"/>
        <v>0</v>
      </c>
      <c r="F118" s="9"/>
      <c r="G118" s="9"/>
      <c r="H118" s="9"/>
      <c r="I118" s="9"/>
    </row>
    <row r="119" spans="1:9" x14ac:dyDescent="0.35">
      <c r="A119" s="52" t="s">
        <v>15</v>
      </c>
      <c r="B119" s="55" t="s">
        <v>13</v>
      </c>
      <c r="C119" s="6" t="s">
        <v>2</v>
      </c>
      <c r="D119" s="14" t="e">
        <f>IF(E119=#REF!,"OK","Chyba počtu podaní")</f>
        <v>#REF!</v>
      </c>
      <c r="E119" s="19">
        <f t="shared" si="3"/>
        <v>0</v>
      </c>
      <c r="F119" s="7"/>
      <c r="G119" s="7"/>
      <c r="H119" s="7"/>
      <c r="I119" s="7"/>
    </row>
    <row r="120" spans="1:9" x14ac:dyDescent="0.35">
      <c r="A120" s="53"/>
      <c r="B120" s="56"/>
      <c r="C120" s="3" t="s">
        <v>3</v>
      </c>
      <c r="D120" s="15" t="e">
        <f>IF(E120=#REF!,"OK","Chyba počtu podaní")</f>
        <v>#REF!</v>
      </c>
      <c r="E120" s="16">
        <f t="shared" si="3"/>
        <v>0</v>
      </c>
      <c r="F120" s="8"/>
      <c r="G120" s="8"/>
      <c r="H120" s="8"/>
      <c r="I120" s="8"/>
    </row>
    <row r="121" spans="1:9" x14ac:dyDescent="0.35">
      <c r="A121" s="53"/>
      <c r="B121" s="56"/>
      <c r="C121" s="3" t="s">
        <v>4</v>
      </c>
      <c r="D121" s="15" t="e">
        <f>IF(E121=#REF!,"OK","Chyba počtu podaní")</f>
        <v>#REF!</v>
      </c>
      <c r="E121" s="16">
        <f t="shared" si="3"/>
        <v>0</v>
      </c>
      <c r="F121" s="8"/>
      <c r="G121" s="8"/>
      <c r="H121" s="8"/>
      <c r="I121" s="8"/>
    </row>
    <row r="122" spans="1:9" x14ac:dyDescent="0.35">
      <c r="A122" s="53"/>
      <c r="B122" s="56"/>
      <c r="C122" s="3" t="s">
        <v>5</v>
      </c>
      <c r="D122" s="15" t="e">
        <f>IF(E122=#REF!,"OK","Chyba počtu podaní")</f>
        <v>#REF!</v>
      </c>
      <c r="E122" s="16">
        <f t="shared" si="3"/>
        <v>0</v>
      </c>
      <c r="F122" s="8"/>
      <c r="G122" s="8"/>
      <c r="H122" s="8"/>
      <c r="I122" s="8"/>
    </row>
    <row r="123" spans="1:9" x14ac:dyDescent="0.35">
      <c r="A123" s="53"/>
      <c r="B123" s="56"/>
      <c r="C123" s="3" t="s">
        <v>6</v>
      </c>
      <c r="D123" s="15" t="e">
        <f>IF(E123=#REF!,"OK","Chyba počtu podaní")</f>
        <v>#REF!</v>
      </c>
      <c r="E123" s="16">
        <f t="shared" si="3"/>
        <v>0</v>
      </c>
      <c r="F123" s="8"/>
      <c r="G123" s="8"/>
      <c r="H123" s="8"/>
      <c r="I123" s="8"/>
    </row>
    <row r="124" spans="1:9" x14ac:dyDescent="0.35">
      <c r="A124" s="53"/>
      <c r="B124" s="56"/>
      <c r="C124" s="3" t="s">
        <v>7</v>
      </c>
      <c r="D124" s="15" t="e">
        <f>IF(E124=#REF!,"OK","Chyba počtu podaní")</f>
        <v>#REF!</v>
      </c>
      <c r="E124" s="16">
        <f t="shared" si="3"/>
        <v>0</v>
      </c>
      <c r="F124" s="8"/>
      <c r="G124" s="8"/>
      <c r="H124" s="8"/>
      <c r="I124" s="8"/>
    </row>
    <row r="125" spans="1:9" x14ac:dyDescent="0.35">
      <c r="A125" s="53"/>
      <c r="B125" s="56"/>
      <c r="C125" s="3" t="s">
        <v>8</v>
      </c>
      <c r="D125" s="15" t="e">
        <f>IF(E125=#REF!,"OK","Chyba počtu podaní")</f>
        <v>#REF!</v>
      </c>
      <c r="E125" s="16">
        <f t="shared" si="3"/>
        <v>0</v>
      </c>
      <c r="F125" s="8"/>
      <c r="G125" s="8"/>
      <c r="H125" s="8"/>
      <c r="I125" s="8"/>
    </row>
    <row r="126" spans="1:9" x14ac:dyDescent="0.35">
      <c r="A126" s="53"/>
      <c r="B126" s="56"/>
      <c r="C126" s="3" t="s">
        <v>9</v>
      </c>
      <c r="D126" s="15" t="e">
        <f>IF(E126=#REF!,"OK","Chyba počtu podaní")</f>
        <v>#REF!</v>
      </c>
      <c r="E126" s="16">
        <f t="shared" si="3"/>
        <v>0</v>
      </c>
      <c r="F126" s="8"/>
      <c r="G126" s="8"/>
      <c r="H126" s="8"/>
      <c r="I126" s="8"/>
    </row>
    <row r="127" spans="1:9" x14ac:dyDescent="0.35">
      <c r="A127" s="53"/>
      <c r="B127" s="56"/>
      <c r="C127" s="3" t="s">
        <v>10</v>
      </c>
      <c r="D127" s="15" t="e">
        <f>IF(E127=#REF!,"OK","Chyba počtu podaní")</f>
        <v>#REF!</v>
      </c>
      <c r="E127" s="16">
        <f t="shared" si="3"/>
        <v>0</v>
      </c>
      <c r="F127" s="8"/>
      <c r="G127" s="8"/>
      <c r="H127" s="8"/>
      <c r="I127" s="8"/>
    </row>
    <row r="128" spans="1:9" ht="15" thickBot="1" x14ac:dyDescent="0.4">
      <c r="A128" s="54"/>
      <c r="B128" s="57"/>
      <c r="C128" s="4" t="s">
        <v>11</v>
      </c>
      <c r="D128" s="15" t="e">
        <f>IF(E128=#REF!,"OK","Chyba počtu podaní")</f>
        <v>#REF!</v>
      </c>
      <c r="E128" s="16">
        <f t="shared" si="3"/>
        <v>0</v>
      </c>
      <c r="F128" s="8"/>
      <c r="G128" s="8"/>
      <c r="H128" s="8"/>
      <c r="I128" s="8"/>
    </row>
    <row r="129" spans="1:9" x14ac:dyDescent="0.35">
      <c r="A129" s="52" t="s">
        <v>14</v>
      </c>
      <c r="B129" s="55" t="s">
        <v>1</v>
      </c>
      <c r="C129" s="6" t="s">
        <v>2</v>
      </c>
      <c r="D129" s="14" t="e">
        <f>IF(E129=#REF!,"OK","Chyba")</f>
        <v>#REF!</v>
      </c>
      <c r="E129" s="19">
        <f t="shared" si="3"/>
        <v>0</v>
      </c>
      <c r="F129" s="7"/>
      <c r="G129" s="7"/>
      <c r="H129" s="7"/>
      <c r="I129" s="7"/>
    </row>
    <row r="130" spans="1:9" x14ac:dyDescent="0.35">
      <c r="A130" s="53"/>
      <c r="B130" s="56"/>
      <c r="C130" s="3" t="s">
        <v>3</v>
      </c>
      <c r="D130" s="15" t="e">
        <f>IF(E130=#REF!,"OK","Chyba")</f>
        <v>#REF!</v>
      </c>
      <c r="E130" s="16">
        <f t="shared" si="3"/>
        <v>0</v>
      </c>
      <c r="F130" s="8"/>
      <c r="G130" s="8"/>
      <c r="H130" s="8"/>
      <c r="I130" s="8"/>
    </row>
    <row r="131" spans="1:9" x14ac:dyDescent="0.35">
      <c r="A131" s="53"/>
      <c r="B131" s="56"/>
      <c r="C131" s="3" t="s">
        <v>4</v>
      </c>
      <c r="D131" s="15" t="e">
        <f>IF(E131=#REF!,"OK","Chyba")</f>
        <v>#REF!</v>
      </c>
      <c r="E131" s="16">
        <f t="shared" si="3"/>
        <v>0</v>
      </c>
      <c r="F131" s="8"/>
      <c r="G131" s="8"/>
      <c r="H131" s="8"/>
      <c r="I131" s="8"/>
    </row>
    <row r="132" spans="1:9" x14ac:dyDescent="0.35">
      <c r="A132" s="53"/>
      <c r="B132" s="56"/>
      <c r="C132" s="3" t="s">
        <v>5</v>
      </c>
      <c r="D132" s="15" t="e">
        <f>IF(E132=#REF!,"OK","Chyba")</f>
        <v>#REF!</v>
      </c>
      <c r="E132" s="16">
        <f t="shared" si="3"/>
        <v>0</v>
      </c>
      <c r="F132" s="8"/>
      <c r="G132" s="8"/>
      <c r="H132" s="8"/>
      <c r="I132" s="8"/>
    </row>
    <row r="133" spans="1:9" x14ac:dyDescent="0.35">
      <c r="A133" s="53"/>
      <c r="B133" s="56"/>
      <c r="C133" s="3" t="s">
        <v>6</v>
      </c>
      <c r="D133" s="15" t="e">
        <f>IF(E133=#REF!,"OK","Chyba")</f>
        <v>#REF!</v>
      </c>
      <c r="E133" s="16">
        <f t="shared" si="3"/>
        <v>0</v>
      </c>
      <c r="F133" s="8"/>
      <c r="G133" s="8"/>
      <c r="H133" s="8"/>
      <c r="I133" s="8"/>
    </row>
    <row r="134" spans="1:9" x14ac:dyDescent="0.35">
      <c r="A134" s="53"/>
      <c r="B134" s="56"/>
      <c r="C134" s="3" t="s">
        <v>7</v>
      </c>
      <c r="D134" s="15" t="e">
        <f>IF(E134=#REF!,"OK","Chyba")</f>
        <v>#REF!</v>
      </c>
      <c r="E134" s="16">
        <f t="shared" si="3"/>
        <v>0</v>
      </c>
      <c r="F134" s="8"/>
      <c r="G134" s="8"/>
      <c r="H134" s="8"/>
      <c r="I134" s="8"/>
    </row>
    <row r="135" spans="1:9" x14ac:dyDescent="0.35">
      <c r="A135" s="53"/>
      <c r="B135" s="56"/>
      <c r="C135" s="3" t="s">
        <v>8</v>
      </c>
      <c r="D135" s="15" t="e">
        <f>IF(E135=#REF!,"OK","Chyba")</f>
        <v>#REF!</v>
      </c>
      <c r="E135" s="16">
        <f t="shared" si="3"/>
        <v>0</v>
      </c>
      <c r="F135" s="8"/>
      <c r="G135" s="8"/>
      <c r="H135" s="8"/>
      <c r="I135" s="8"/>
    </row>
    <row r="136" spans="1:9" x14ac:dyDescent="0.35">
      <c r="A136" s="53"/>
      <c r="B136" s="56"/>
      <c r="C136" s="3" t="s">
        <v>9</v>
      </c>
      <c r="D136" s="15" t="e">
        <f>IF(E136=#REF!,"OK","Chyba")</f>
        <v>#REF!</v>
      </c>
      <c r="E136" s="16">
        <f t="shared" si="3"/>
        <v>0</v>
      </c>
      <c r="F136" s="8"/>
      <c r="G136" s="8"/>
      <c r="H136" s="8"/>
      <c r="I136" s="8"/>
    </row>
    <row r="137" spans="1:9" x14ac:dyDescent="0.35">
      <c r="A137" s="53"/>
      <c r="B137" s="56"/>
      <c r="C137" s="3" t="s">
        <v>10</v>
      </c>
      <c r="D137" s="15" t="e">
        <f>IF(E137=#REF!,"OK","Chyba")</f>
        <v>#REF!</v>
      </c>
      <c r="E137" s="16">
        <f t="shared" si="3"/>
        <v>0</v>
      </c>
      <c r="F137" s="8"/>
      <c r="G137" s="8"/>
      <c r="H137" s="8"/>
      <c r="I137" s="8"/>
    </row>
    <row r="138" spans="1:9" ht="15" thickBot="1" x14ac:dyDescent="0.4">
      <c r="A138" s="54"/>
      <c r="B138" s="57"/>
      <c r="C138" s="4" t="s">
        <v>11</v>
      </c>
      <c r="D138" s="15" t="e">
        <f>IF(E138=#REF!,"OK","Chyba")</f>
        <v>#REF!</v>
      </c>
      <c r="E138" s="16">
        <f t="shared" si="3"/>
        <v>0</v>
      </c>
      <c r="F138" s="8"/>
      <c r="G138" s="8"/>
      <c r="H138" s="8"/>
      <c r="I138" s="8"/>
    </row>
  </sheetData>
  <mergeCells count="32">
    <mergeCell ref="A119:A128"/>
    <mergeCell ref="B119:B128"/>
    <mergeCell ref="A109:A118"/>
    <mergeCell ref="B109:B118"/>
    <mergeCell ref="A84:A93"/>
    <mergeCell ref="B84:B93"/>
    <mergeCell ref="A107:C108"/>
    <mergeCell ref="D107:E107"/>
    <mergeCell ref="D72:E72"/>
    <mergeCell ref="D37:E37"/>
    <mergeCell ref="D2:E2"/>
    <mergeCell ref="A2:C3"/>
    <mergeCell ref="B4:B13"/>
    <mergeCell ref="A14:A23"/>
    <mergeCell ref="B14:B23"/>
    <mergeCell ref="A4:A13"/>
    <mergeCell ref="A129:A138"/>
    <mergeCell ref="B129:B138"/>
    <mergeCell ref="A24:A33"/>
    <mergeCell ref="B24:B33"/>
    <mergeCell ref="A59:A68"/>
    <mergeCell ref="B59:B68"/>
    <mergeCell ref="A94:A103"/>
    <mergeCell ref="B94:B103"/>
    <mergeCell ref="A37:C38"/>
    <mergeCell ref="A39:A48"/>
    <mergeCell ref="B39:B48"/>
    <mergeCell ref="A49:A58"/>
    <mergeCell ref="B49:B58"/>
    <mergeCell ref="A72:C73"/>
    <mergeCell ref="A74:A83"/>
    <mergeCell ref="B74:B83"/>
  </mergeCells>
  <pageMargins left="0.7" right="0.7" top="0.75" bottom="0.75" header="0.3" footer="0.3"/>
  <pageSetup paperSize="9" scale="3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22B8924BE3BC47A442FB11A3B90D7C" ma:contentTypeVersion="10" ma:contentTypeDescription="Create a new document." ma:contentTypeScope="" ma:versionID="17437e8209be1a79dff9463186ea632c">
  <xsd:schema xmlns:xsd="http://www.w3.org/2001/XMLSchema" xmlns:xs="http://www.w3.org/2001/XMLSchema" xmlns:p="http://schemas.microsoft.com/office/2006/metadata/properties" xmlns:ns2="dc2a667a-1c4e-4664-a4a1-5a1d087ae666" xmlns:ns3="2516eb94-d7f5-4319-820f-17cebf675464" targetNamespace="http://schemas.microsoft.com/office/2006/metadata/properties" ma:root="true" ma:fieldsID="d363a17247f2e68659d91792517ccd12" ns2:_="" ns3:_="">
    <xsd:import namespace="dc2a667a-1c4e-4664-a4a1-5a1d087ae666"/>
    <xsd:import namespace="2516eb94-d7f5-4319-820f-17cebf67546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a667a-1c4e-4664-a4a1-5a1d087ae6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7c43d87-ff39-4d00-81f3-324a00379f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16eb94-d7f5-4319-820f-17cebf67546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56bcc9-f9e9-45c3-ab27-9df1747ff263}" ma:internalName="TaxCatchAll" ma:showField="CatchAllData" ma:web="2516eb94-d7f5-4319-820f-17cebf675464">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c2a667a-1c4e-4664-a4a1-5a1d087ae666">
      <Terms xmlns="http://schemas.microsoft.com/office/infopath/2007/PartnerControls"/>
    </lcf76f155ced4ddcb4097134ff3c332f>
    <TaxCatchAll xmlns="2516eb94-d7f5-4319-820f-17cebf675464" xsi:nil="true"/>
  </documentManagement>
</p:properties>
</file>

<file path=customXml/itemProps1.xml><?xml version="1.0" encoding="utf-8"?>
<ds:datastoreItem xmlns:ds="http://schemas.openxmlformats.org/officeDocument/2006/customXml" ds:itemID="{05341AED-BA4D-41DB-9540-7D5761B9C7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a667a-1c4e-4664-a4a1-5a1d087ae666"/>
    <ds:schemaRef ds:uri="2516eb94-d7f5-4319-820f-17cebf6754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078B4-12E4-405E-835D-7C5106EBF2AA}">
  <ds:schemaRefs>
    <ds:schemaRef ds:uri="http://schemas.microsoft.com/sharepoint/v3/contenttype/forms"/>
  </ds:schemaRefs>
</ds:datastoreItem>
</file>

<file path=customXml/itemProps3.xml><?xml version="1.0" encoding="utf-8"?>
<ds:datastoreItem xmlns:ds="http://schemas.openxmlformats.org/officeDocument/2006/customXml" ds:itemID="{12979305-C8D6-4789-9A34-AB1A9638DA8C}">
  <ds:schemaRefs>
    <ds:schemaRef ds:uri="http://www.w3.org/XML/1998/namespace"/>
    <ds:schemaRef ds:uri="http://schemas.microsoft.com/office/2006/documentManagement/types"/>
    <ds:schemaRef ds:uri="http://schemas.openxmlformats.org/package/2006/metadata/core-properties"/>
    <ds:schemaRef ds:uri="2516eb94-d7f5-4319-820f-17cebf675464"/>
    <ds:schemaRef ds:uri="http://purl.org/dc/terms/"/>
    <ds:schemaRef ds:uri="dc2a667a-1c4e-4664-a4a1-5a1d087ae666"/>
    <ds:schemaRef ds:uri="http://schemas.microsoft.com/office/2006/metadata/properties"/>
    <ds:schemaRef ds:uri="http://schemas.microsoft.com/office/infopath/2007/PartnerControl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6</vt:i4>
      </vt:variant>
      <vt:variant>
        <vt:lpstr>Pomenované rozsahy</vt:lpstr>
      </vt:variant>
      <vt:variant>
        <vt:i4>13</vt:i4>
      </vt:variant>
    </vt:vector>
  </HeadingPairs>
  <TitlesOfParts>
    <vt:vector size="19" baseType="lpstr">
      <vt:lpstr>Parametre_ECF_TCF</vt:lpstr>
      <vt:lpstr>ISCO_Prevodnik</vt:lpstr>
      <vt:lpstr>ROZPOCET_NFP</vt:lpstr>
      <vt:lpstr>rozpočet</vt:lpstr>
      <vt:lpstr>Ciselnik</vt:lpstr>
      <vt:lpstr>Rozdelenie prínosov</vt:lpstr>
      <vt:lpstr>Bezpecnost</vt:lpstr>
      <vt:lpstr>Databazy</vt:lpstr>
      <vt:lpstr>Ine</vt:lpstr>
      <vt:lpstr>Infrastrutkura</vt:lpstr>
      <vt:lpstr>IT_analytik</vt:lpstr>
      <vt:lpstr>IT_architekt</vt:lpstr>
      <vt:lpstr>IT_konzultant</vt:lpstr>
      <vt:lpstr>IT_programator</vt:lpstr>
      <vt:lpstr>IT_tester</vt:lpstr>
      <vt:lpstr>Kvalita</vt:lpstr>
      <vt:lpstr>Projektovy_manazer</vt:lpstr>
      <vt:lpstr>Projektový_manažér</vt:lpstr>
      <vt:lpstr>Subjekt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Filip Nguyen</cp:lastModifiedBy>
  <cp:lastPrinted>2021-02-09T11:03:13Z</cp:lastPrinted>
  <dcterms:created xsi:type="dcterms:W3CDTF">2015-01-29T13:50:20Z</dcterms:created>
  <dcterms:modified xsi:type="dcterms:W3CDTF">2022-10-28T08:27:34Z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0x010100BA22B8924BE3BC47A442FB11A3B90D7C</vt:lpwstr>
  </property>
  <property fmtid="{D5CDD505-2E9C-101B-9397-08002B2CF9AE}" pid="3" name="MediaServiceImageTags">
    <vt:lpwstr/>
  </property>
</Properties>
</file>